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c r="D34" l="1"/>
  <c r="E288" i="5"/>
  <c r="E188"/>
  <c r="E298"/>
  <c r="E86"/>
  <c r="D28" i="8" l="1"/>
  <c r="E180" i="4" l="1"/>
  <c r="E170"/>
  <c r="E69" l="1"/>
  <c r="E158"/>
  <c r="L1429" i="9" l="1"/>
  <c r="J1429"/>
  <c r="F299"/>
  <c r="F298"/>
  <c r="F297"/>
  <c r="F296"/>
  <c r="F295"/>
  <c r="F294"/>
  <c r="F293"/>
  <c r="F292"/>
  <c r="F291"/>
  <c r="H290"/>
  <c r="G290"/>
  <c r="E290" s="1"/>
  <c r="B290" s="1"/>
  <c r="F290"/>
  <c r="F289"/>
  <c r="H288"/>
  <c r="E288" s="1"/>
  <c r="B288" s="1"/>
  <c r="G288"/>
  <c r="F288"/>
  <c r="F287"/>
  <c r="F286"/>
  <c r="H285"/>
  <c r="G285"/>
  <c r="F285"/>
  <c r="H284"/>
  <c r="G284"/>
  <c r="F284"/>
  <c r="H283"/>
  <c r="G283"/>
  <c r="F283"/>
  <c r="F282"/>
  <c r="H281"/>
  <c r="G281"/>
  <c r="E281" s="1"/>
  <c r="B281" s="1"/>
  <c r="F281"/>
  <c r="H280"/>
  <c r="G280"/>
  <c r="E280" s="1"/>
  <c r="B280" s="1"/>
  <c r="F280"/>
  <c r="H279"/>
  <c r="G279"/>
  <c r="F279"/>
  <c r="F278"/>
  <c r="F275" s="1"/>
  <c r="F277"/>
  <c r="F276"/>
  <c r="L274"/>
  <c r="F274" s="1"/>
  <c r="H274"/>
  <c r="I273"/>
  <c r="H273"/>
  <c r="E273" s="1"/>
  <c r="B273" s="1"/>
  <c r="F273"/>
  <c r="E272"/>
  <c r="M271"/>
  <c r="L271"/>
  <c r="F271" s="1"/>
  <c r="E271"/>
  <c r="M270"/>
  <c r="L270"/>
  <c r="F270" s="1"/>
  <c r="B270" s="1"/>
  <c r="E270"/>
  <c r="M269"/>
  <c r="L269"/>
  <c r="F269" s="1"/>
  <c r="B269" s="1"/>
  <c r="E269"/>
  <c r="M268"/>
  <c r="F268" s="1"/>
  <c r="B268" s="1"/>
  <c r="L268"/>
  <c r="E268"/>
  <c r="M267"/>
  <c r="L267"/>
  <c r="F267" s="1"/>
  <c r="E267"/>
  <c r="M266"/>
  <c r="L266"/>
  <c r="F266" s="1"/>
  <c r="B266" s="1"/>
  <c r="E266"/>
  <c r="M265"/>
  <c r="L265"/>
  <c r="F265" s="1"/>
  <c r="B265" s="1"/>
  <c r="E265"/>
  <c r="M264"/>
  <c r="L264"/>
  <c r="E264"/>
  <c r="M263"/>
  <c r="L263"/>
  <c r="F263"/>
  <c r="E263"/>
  <c r="B263" s="1"/>
  <c r="M262"/>
  <c r="L262"/>
  <c r="F262" s="1"/>
  <c r="B262" s="1"/>
  <c r="E262"/>
  <c r="M261"/>
  <c r="L261"/>
  <c r="F261" s="1"/>
  <c r="B261" s="1"/>
  <c r="E261"/>
  <c r="M260"/>
  <c r="F260" s="1"/>
  <c r="B260" s="1"/>
  <c r="L260"/>
  <c r="E260"/>
  <c r="M259"/>
  <c r="L259"/>
  <c r="F259" s="1"/>
  <c r="E259"/>
  <c r="M258"/>
  <c r="L258"/>
  <c r="F258" s="1"/>
  <c r="B258" s="1"/>
  <c r="E258"/>
  <c r="M257"/>
  <c r="L257"/>
  <c r="F257" s="1"/>
  <c r="B257" s="1"/>
  <c r="E257"/>
  <c r="M256"/>
  <c r="F256" s="1"/>
  <c r="B256" s="1"/>
  <c r="L256"/>
  <c r="E256"/>
  <c r="M255"/>
  <c r="L255"/>
  <c r="F255" s="1"/>
  <c r="E255"/>
  <c r="M254"/>
  <c r="L254"/>
  <c r="F254" s="1"/>
  <c r="B254" s="1"/>
  <c r="E254"/>
  <c r="M253"/>
  <c r="L253"/>
  <c r="F253" s="1"/>
  <c r="B253" s="1"/>
  <c r="E253"/>
  <c r="M252"/>
  <c r="L252"/>
  <c r="E252"/>
  <c r="M251"/>
  <c r="L251"/>
  <c r="F251"/>
  <c r="E251"/>
  <c r="M250"/>
  <c r="L250"/>
  <c r="F250"/>
  <c r="B250" s="1"/>
  <c r="E250"/>
  <c r="M249"/>
  <c r="L249"/>
  <c r="F249" s="1"/>
  <c r="B249" s="1"/>
  <c r="E249"/>
  <c r="M248"/>
  <c r="L248"/>
  <c r="E248"/>
  <c r="M247"/>
  <c r="F247" s="1"/>
  <c r="L247"/>
  <c r="E247"/>
  <c r="M246"/>
  <c r="L246"/>
  <c r="F246" s="1"/>
  <c r="B246" s="1"/>
  <c r="E246"/>
  <c r="M245"/>
  <c r="L245"/>
  <c r="F245" s="1"/>
  <c r="B245" s="1"/>
  <c r="E245"/>
  <c r="M244"/>
  <c r="F244" s="1"/>
  <c r="B244" s="1"/>
  <c r="L244"/>
  <c r="E244"/>
  <c r="M243"/>
  <c r="L243"/>
  <c r="F243" s="1"/>
  <c r="E243"/>
  <c r="M242"/>
  <c r="L242"/>
  <c r="F242" s="1"/>
  <c r="B242" s="1"/>
  <c r="E242"/>
  <c r="M241"/>
  <c r="L241"/>
  <c r="F241" s="1"/>
  <c r="B241" s="1"/>
  <c r="E241"/>
  <c r="M240"/>
  <c r="L240"/>
  <c r="E240"/>
  <c r="M239"/>
  <c r="L239"/>
  <c r="F239"/>
  <c r="E239"/>
  <c r="M238"/>
  <c r="L238"/>
  <c r="F238" s="1"/>
  <c r="B238" s="1"/>
  <c r="E238"/>
  <c r="M237"/>
  <c r="L237"/>
  <c r="F237" s="1"/>
  <c r="B237" s="1"/>
  <c r="E237"/>
  <c r="M236"/>
  <c r="F236" s="1"/>
  <c r="B236" s="1"/>
  <c r="L236"/>
  <c r="E236"/>
  <c r="M235"/>
  <c r="L235"/>
  <c r="F235" s="1"/>
  <c r="E235"/>
  <c r="M234"/>
  <c r="L234"/>
  <c r="F234" s="1"/>
  <c r="B234" s="1"/>
  <c r="E234"/>
  <c r="M233"/>
  <c r="L233"/>
  <c r="F233" s="1"/>
  <c r="B233" s="1"/>
  <c r="E233"/>
  <c r="M232"/>
  <c r="L232"/>
  <c r="E232"/>
  <c r="M231"/>
  <c r="L231"/>
  <c r="F231"/>
  <c r="E231"/>
  <c r="B231" s="1"/>
  <c r="M230"/>
  <c r="L230"/>
  <c r="F230" s="1"/>
  <c r="B230" s="1"/>
  <c r="E230"/>
  <c r="M229"/>
  <c r="L229"/>
  <c r="F229" s="1"/>
  <c r="B229" s="1"/>
  <c r="E229"/>
  <c r="M228"/>
  <c r="L228"/>
  <c r="E228"/>
  <c r="M227"/>
  <c r="L227"/>
  <c r="F227"/>
  <c r="E227"/>
  <c r="B227" s="1"/>
  <c r="M226"/>
  <c r="L226"/>
  <c r="F226" s="1"/>
  <c r="B226" s="1"/>
  <c r="E226"/>
  <c r="H225"/>
  <c r="G225"/>
  <c r="E225" s="1"/>
  <c r="B225" s="1"/>
  <c r="F225"/>
  <c r="M224"/>
  <c r="F224" s="1"/>
  <c r="B224" s="1"/>
  <c r="L224"/>
  <c r="E224"/>
  <c r="M223"/>
  <c r="L223"/>
  <c r="F223" s="1"/>
  <c r="E223"/>
  <c r="M222"/>
  <c r="L222"/>
  <c r="F222" s="1"/>
  <c r="B222" s="1"/>
  <c r="E222"/>
  <c r="M221"/>
  <c r="L221"/>
  <c r="F221" s="1"/>
  <c r="B221" s="1"/>
  <c r="E221"/>
  <c r="M220"/>
  <c r="L220"/>
  <c r="E220"/>
  <c r="M219"/>
  <c r="L219"/>
  <c r="F219"/>
  <c r="E219"/>
  <c r="M218"/>
  <c r="L218"/>
  <c r="F218"/>
  <c r="B218" s="1"/>
  <c r="E218"/>
  <c r="M217"/>
  <c r="L217"/>
  <c r="F217" s="1"/>
  <c r="B217" s="1"/>
  <c r="E217"/>
  <c r="M216"/>
  <c r="L216"/>
  <c r="E216"/>
  <c r="M215"/>
  <c r="L215"/>
  <c r="F215" s="1"/>
  <c r="E215"/>
  <c r="M214"/>
  <c r="L214"/>
  <c r="F214" s="1"/>
  <c r="B214" s="1"/>
  <c r="E214"/>
  <c r="M213"/>
  <c r="L213"/>
  <c r="F213" s="1"/>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H158"/>
  <c r="G158"/>
  <c r="E158" s="1"/>
  <c r="B158" s="1"/>
  <c r="F158"/>
  <c r="H157"/>
  <c r="G157"/>
  <c r="E157" s="1"/>
  <c r="B157" s="1"/>
  <c r="F157"/>
  <c r="H156"/>
  <c r="G156"/>
  <c r="E156" s="1"/>
  <c r="B156" s="1"/>
  <c r="F156"/>
  <c r="H155"/>
  <c r="G155"/>
  <c r="E155" s="1"/>
  <c r="B155" s="1"/>
  <c r="F155"/>
  <c r="H154"/>
  <c r="G154"/>
  <c r="F154"/>
  <c r="E154"/>
  <c r="H153"/>
  <c r="G153"/>
  <c r="E153" s="1"/>
  <c r="B153" s="1"/>
  <c r="F153"/>
  <c r="H152"/>
  <c r="G152"/>
  <c r="E152" s="1"/>
  <c r="B152" s="1"/>
  <c r="F152"/>
  <c r="H151"/>
  <c r="G151"/>
  <c r="E151" s="1"/>
  <c r="B151" s="1"/>
  <c r="F151"/>
  <c r="H150"/>
  <c r="G150"/>
  <c r="E150" s="1"/>
  <c r="F150"/>
  <c r="H149"/>
  <c r="G149"/>
  <c r="E149" s="1"/>
  <c r="B149" s="1"/>
  <c r="F149"/>
  <c r="H148"/>
  <c r="G148"/>
  <c r="F148"/>
  <c r="H147"/>
  <c r="G147"/>
  <c r="F147"/>
  <c r="E147"/>
  <c r="B147" s="1"/>
  <c r="H146"/>
  <c r="G146"/>
  <c r="F146"/>
  <c r="E146"/>
  <c r="H145"/>
  <c r="G145"/>
  <c r="E145" s="1"/>
  <c r="B145" s="1"/>
  <c r="F145"/>
  <c r="H144"/>
  <c r="G144"/>
  <c r="F144"/>
  <c r="H143"/>
  <c r="G143"/>
  <c r="F143"/>
  <c r="E143"/>
  <c r="B143" s="1"/>
  <c r="F142"/>
  <c r="H141"/>
  <c r="G141"/>
  <c r="E141" s="1"/>
  <c r="B141" s="1"/>
  <c r="F141"/>
  <c r="H140"/>
  <c r="G140"/>
  <c r="E140" s="1"/>
  <c r="B140" s="1"/>
  <c r="F140"/>
  <c r="H139"/>
  <c r="G139"/>
  <c r="F139"/>
  <c r="E139"/>
  <c r="B139" s="1"/>
  <c r="H138"/>
  <c r="G138"/>
  <c r="F138"/>
  <c r="E138"/>
  <c r="H137"/>
  <c r="G137"/>
  <c r="E137" s="1"/>
  <c r="B137" s="1"/>
  <c r="F137"/>
  <c r="H136"/>
  <c r="G136"/>
  <c r="F136"/>
  <c r="H135"/>
  <c r="G135"/>
  <c r="F135"/>
  <c r="E135"/>
  <c r="B135" s="1"/>
  <c r="H134"/>
  <c r="G134"/>
  <c r="F134"/>
  <c r="E134"/>
  <c r="H133"/>
  <c r="G133"/>
  <c r="E133" s="1"/>
  <c r="B133" s="1"/>
  <c r="F133"/>
  <c r="H132"/>
  <c r="G132"/>
  <c r="E132" s="1"/>
  <c r="B132" s="1"/>
  <c r="F132"/>
  <c r="H131"/>
  <c r="G131"/>
  <c r="F131"/>
  <c r="H130"/>
  <c r="G130"/>
  <c r="F130"/>
  <c r="E130"/>
  <c r="B130" s="1"/>
  <c r="H129"/>
  <c r="G129"/>
  <c r="E129" s="1"/>
  <c r="B129" s="1"/>
  <c r="F129"/>
  <c r="H128"/>
  <c r="G128"/>
  <c r="F128"/>
  <c r="H127"/>
  <c r="G127"/>
  <c r="F127"/>
  <c r="H126"/>
  <c r="G126"/>
  <c r="E126" s="1"/>
  <c r="B126" s="1"/>
  <c r="F126"/>
  <c r="H125"/>
  <c r="G125"/>
  <c r="E125" s="1"/>
  <c r="B125" s="1"/>
  <c r="F125"/>
  <c r="H124"/>
  <c r="G124"/>
  <c r="E124" s="1"/>
  <c r="B124" s="1"/>
  <c r="F124"/>
  <c r="H123"/>
  <c r="G123"/>
  <c r="F123"/>
  <c r="H122"/>
  <c r="G122"/>
  <c r="E122" s="1"/>
  <c r="B122" s="1"/>
  <c r="F122"/>
  <c r="H121"/>
  <c r="G121"/>
  <c r="E121" s="1"/>
  <c r="B121" s="1"/>
  <c r="F121"/>
  <c r="H120"/>
  <c r="G120"/>
  <c r="E120" s="1"/>
  <c r="B120" s="1"/>
  <c r="F120"/>
  <c r="H119"/>
  <c r="E119" s="1"/>
  <c r="B119" s="1"/>
  <c r="G119"/>
  <c r="F119"/>
  <c r="H118"/>
  <c r="G118"/>
  <c r="E118" s="1"/>
  <c r="B118" s="1"/>
  <c r="F118"/>
  <c r="H117"/>
  <c r="G117"/>
  <c r="E117" s="1"/>
  <c r="B117" s="1"/>
  <c r="F117"/>
  <c r="H116"/>
  <c r="G116"/>
  <c r="E116" s="1"/>
  <c r="B116" s="1"/>
  <c r="F116"/>
  <c r="H115"/>
  <c r="E115" s="1"/>
  <c r="B115" s="1"/>
  <c r="G115"/>
  <c r="F115"/>
  <c r="H114"/>
  <c r="G114"/>
  <c r="E114" s="1"/>
  <c r="B114" s="1"/>
  <c r="F114"/>
  <c r="H113"/>
  <c r="G113"/>
  <c r="E113" s="1"/>
  <c r="B113" s="1"/>
  <c r="F113"/>
  <c r="H112"/>
  <c r="G112"/>
  <c r="E112" s="1"/>
  <c r="B112" s="1"/>
  <c r="F112"/>
  <c r="H111"/>
  <c r="E111" s="1"/>
  <c r="B111" s="1"/>
  <c r="G111"/>
  <c r="F111"/>
  <c r="H110"/>
  <c r="G110"/>
  <c r="E110" s="1"/>
  <c r="B110" s="1"/>
  <c r="F110"/>
  <c r="H109"/>
  <c r="G109"/>
  <c r="F109"/>
  <c r="H108"/>
  <c r="G108"/>
  <c r="E108" s="1"/>
  <c r="B108" s="1"/>
  <c r="F108"/>
  <c r="H107"/>
  <c r="E107" s="1"/>
  <c r="B107" s="1"/>
  <c r="G107"/>
  <c r="F107"/>
  <c r="H106"/>
  <c r="E106" s="1"/>
  <c r="G106"/>
  <c r="F106"/>
  <c r="H105"/>
  <c r="G105"/>
  <c r="F105"/>
  <c r="H104"/>
  <c r="G104"/>
  <c r="E104" s="1"/>
  <c r="B104" s="1"/>
  <c r="F104"/>
  <c r="H103"/>
  <c r="E103" s="1"/>
  <c r="B103" s="1"/>
  <c r="G103"/>
  <c r="F103"/>
  <c r="H102"/>
  <c r="G102"/>
  <c r="E102" s="1"/>
  <c r="B102" s="1"/>
  <c r="F102"/>
  <c r="H101"/>
  <c r="G101"/>
  <c r="F101"/>
  <c r="H100"/>
  <c r="G100"/>
  <c r="E100" s="1"/>
  <c r="B100" s="1"/>
  <c r="F100"/>
  <c r="H99"/>
  <c r="E99" s="1"/>
  <c r="B99" s="1"/>
  <c r="G99"/>
  <c r="F99"/>
  <c r="H98"/>
  <c r="E98" s="1"/>
  <c r="G98"/>
  <c r="F98"/>
  <c r="H97"/>
  <c r="G97"/>
  <c r="F97"/>
  <c r="H96"/>
  <c r="G96"/>
  <c r="E96" s="1"/>
  <c r="B96" s="1"/>
  <c r="F96"/>
  <c r="H95"/>
  <c r="E95" s="1"/>
  <c r="B95" s="1"/>
  <c r="G95"/>
  <c r="F95"/>
  <c r="H94"/>
  <c r="G94"/>
  <c r="E94" s="1"/>
  <c r="B94" s="1"/>
  <c r="F94"/>
  <c r="H93"/>
  <c r="G93"/>
  <c r="F93"/>
  <c r="H92"/>
  <c r="G92"/>
  <c r="E92" s="1"/>
  <c r="B92" s="1"/>
  <c r="F92"/>
  <c r="H91"/>
  <c r="G91"/>
  <c r="E91" s="1"/>
  <c r="B91" s="1"/>
  <c r="F91"/>
  <c r="H90"/>
  <c r="G90"/>
  <c r="E90" s="1"/>
  <c r="F90"/>
  <c r="H89"/>
  <c r="G89"/>
  <c r="E89" s="1"/>
  <c r="F89"/>
  <c r="B89" s="1"/>
  <c r="H88"/>
  <c r="G88"/>
  <c r="F88"/>
  <c r="E88"/>
  <c r="B88" s="1"/>
  <c r="H87"/>
  <c r="E87" s="1"/>
  <c r="B87" s="1"/>
  <c r="G87"/>
  <c r="F87"/>
  <c r="H86"/>
  <c r="G86"/>
  <c r="E86" s="1"/>
  <c r="B86" s="1"/>
  <c r="F86"/>
  <c r="H85"/>
  <c r="G85"/>
  <c r="F85"/>
  <c r="H84"/>
  <c r="G84"/>
  <c r="E84" s="1"/>
  <c r="B84" s="1"/>
  <c r="F84"/>
  <c r="H83"/>
  <c r="G83"/>
  <c r="E83" s="1"/>
  <c r="B83" s="1"/>
  <c r="F83"/>
  <c r="H82"/>
  <c r="G82"/>
  <c r="F82"/>
  <c r="E82"/>
  <c r="H81"/>
  <c r="G81"/>
  <c r="E81" s="1"/>
  <c r="F81"/>
  <c r="H80"/>
  <c r="G80"/>
  <c r="F80"/>
  <c r="E80"/>
  <c r="B80" s="1"/>
  <c r="H79"/>
  <c r="E79" s="1"/>
  <c r="B79" s="1"/>
  <c r="G79"/>
  <c r="F79"/>
  <c r="H78"/>
  <c r="G78"/>
  <c r="E78" s="1"/>
  <c r="B78" s="1"/>
  <c r="F78"/>
  <c r="H77"/>
  <c r="G77"/>
  <c r="F77"/>
  <c r="H76"/>
  <c r="G76"/>
  <c r="E76" s="1"/>
  <c r="B76" s="1"/>
  <c r="F76"/>
  <c r="H75"/>
  <c r="E75" s="1"/>
  <c r="B75" s="1"/>
  <c r="G75"/>
  <c r="F75"/>
  <c r="H74"/>
  <c r="G74"/>
  <c r="E74" s="1"/>
  <c r="F74"/>
  <c r="H73"/>
  <c r="G73"/>
  <c r="E73" s="1"/>
  <c r="F73"/>
  <c r="H72"/>
  <c r="G72"/>
  <c r="E72" s="1"/>
  <c r="B72" s="1"/>
  <c r="F72"/>
  <c r="H71"/>
  <c r="E71" s="1"/>
  <c r="B71" s="1"/>
  <c r="G71"/>
  <c r="F71"/>
  <c r="H70"/>
  <c r="G70"/>
  <c r="E70" s="1"/>
  <c r="B70" s="1"/>
  <c r="F70"/>
  <c r="H69"/>
  <c r="G69"/>
  <c r="F69"/>
  <c r="H68"/>
  <c r="G68"/>
  <c r="F68"/>
  <c r="H67"/>
  <c r="E67" s="1"/>
  <c r="B67" s="1"/>
  <c r="G67"/>
  <c r="F67"/>
  <c r="H66"/>
  <c r="G66"/>
  <c r="E66" s="1"/>
  <c r="F66"/>
  <c r="H65"/>
  <c r="G65"/>
  <c r="E65" s="1"/>
  <c r="F65"/>
  <c r="H64"/>
  <c r="G64"/>
  <c r="E64" s="1"/>
  <c r="B64" s="1"/>
  <c r="F64"/>
  <c r="H63"/>
  <c r="E63" s="1"/>
  <c r="B63" s="1"/>
  <c r="G63"/>
  <c r="F63"/>
  <c r="H62"/>
  <c r="G62"/>
  <c r="E62" s="1"/>
  <c r="B62" s="1"/>
  <c r="F62"/>
  <c r="H61"/>
  <c r="G61"/>
  <c r="F61"/>
  <c r="H60"/>
  <c r="G60"/>
  <c r="E60" s="1"/>
  <c r="B60" s="1"/>
  <c r="F60"/>
  <c r="H59"/>
  <c r="G59"/>
  <c r="E59" s="1"/>
  <c r="B59" s="1"/>
  <c r="F59"/>
  <c r="H58"/>
  <c r="G58"/>
  <c r="E58" s="1"/>
  <c r="F58"/>
  <c r="H57"/>
  <c r="G57"/>
  <c r="F57"/>
  <c r="H56"/>
  <c r="G56"/>
  <c r="F56"/>
  <c r="E56"/>
  <c r="B56" s="1"/>
  <c r="H55"/>
  <c r="G55"/>
  <c r="E55" s="1"/>
  <c r="B55" s="1"/>
  <c r="F55"/>
  <c r="H54"/>
  <c r="G54"/>
  <c r="F54"/>
  <c r="H53"/>
  <c r="G53"/>
  <c r="E53" s="1"/>
  <c r="B53" s="1"/>
  <c r="F53"/>
  <c r="H52"/>
  <c r="G52"/>
  <c r="E52" s="1"/>
  <c r="B52" s="1"/>
  <c r="F52"/>
  <c r="H51"/>
  <c r="G51"/>
  <c r="E51" s="1"/>
  <c r="B51" s="1"/>
  <c r="F51"/>
  <c r="H50"/>
  <c r="G50"/>
  <c r="E50" s="1"/>
  <c r="B50" s="1"/>
  <c r="F50"/>
  <c r="H49"/>
  <c r="G49"/>
  <c r="F49"/>
  <c r="E49"/>
  <c r="B49" s="1"/>
  <c r="H48"/>
  <c r="G48"/>
  <c r="F48"/>
  <c r="E48"/>
  <c r="B48" s="1"/>
  <c r="H47"/>
  <c r="G47"/>
  <c r="E47" s="1"/>
  <c r="B47" s="1"/>
  <c r="F47"/>
  <c r="H46"/>
  <c r="G46"/>
  <c r="F46"/>
  <c r="H45"/>
  <c r="G45"/>
  <c r="E45" s="1"/>
  <c r="B45" s="1"/>
  <c r="F45"/>
  <c r="H44"/>
  <c r="G44"/>
  <c r="E44" s="1"/>
  <c r="B44" s="1"/>
  <c r="F44"/>
  <c r="H43"/>
  <c r="G43"/>
  <c r="E43" s="1"/>
  <c r="B43" s="1"/>
  <c r="F43"/>
  <c r="H42"/>
  <c r="G42"/>
  <c r="E42" s="1"/>
  <c r="B42" s="1"/>
  <c r="F42"/>
  <c r="H41"/>
  <c r="G41"/>
  <c r="F41"/>
  <c r="E41"/>
  <c r="B41" s="1"/>
  <c r="H40"/>
  <c r="G40"/>
  <c r="F40"/>
  <c r="E40"/>
  <c r="B40" s="1"/>
  <c r="H39"/>
  <c r="G39"/>
  <c r="E39" s="1"/>
  <c r="B39" s="1"/>
  <c r="F39"/>
  <c r="H38"/>
  <c r="G38"/>
  <c r="E38" s="1"/>
  <c r="B38" s="1"/>
  <c r="F38"/>
  <c r="H37"/>
  <c r="G37"/>
  <c r="E37" s="1"/>
  <c r="B37" s="1"/>
  <c r="F37"/>
  <c r="H36"/>
  <c r="G36"/>
  <c r="E36" s="1"/>
  <c r="B36" s="1"/>
  <c r="F36"/>
  <c r="H35"/>
  <c r="G35"/>
  <c r="E35" s="1"/>
  <c r="B35" s="1"/>
  <c r="F35"/>
  <c r="H34"/>
  <c r="G34"/>
  <c r="E34" s="1"/>
  <c r="B34" s="1"/>
  <c r="F34"/>
  <c r="H33"/>
  <c r="G33"/>
  <c r="F33"/>
  <c r="E33"/>
  <c r="B33" s="1"/>
  <c r="H32"/>
  <c r="E32" s="1"/>
  <c r="B32" s="1"/>
  <c r="G32"/>
  <c r="F32"/>
  <c r="H31"/>
  <c r="G31"/>
  <c r="E31" s="1"/>
  <c r="B31" s="1"/>
  <c r="F31"/>
  <c r="H30"/>
  <c r="G30"/>
  <c r="E30" s="1"/>
  <c r="B30" s="1"/>
  <c r="F30"/>
  <c r="H29"/>
  <c r="G29"/>
  <c r="F29"/>
  <c r="E29"/>
  <c r="B29" s="1"/>
  <c r="H28"/>
  <c r="E28" s="1"/>
  <c r="B28" s="1"/>
  <c r="G28"/>
  <c r="F28"/>
  <c r="H27"/>
  <c r="G27"/>
  <c r="E27" s="1"/>
  <c r="B27" s="1"/>
  <c r="F27"/>
  <c r="H26"/>
  <c r="G26"/>
  <c r="E26" s="1"/>
  <c r="B26" s="1"/>
  <c r="F26"/>
  <c r="H25"/>
  <c r="G25"/>
  <c r="F25"/>
  <c r="E25"/>
  <c r="B25" s="1"/>
  <c r="H24"/>
  <c r="E24" s="1"/>
  <c r="B24" s="1"/>
  <c r="G24"/>
  <c r="F24"/>
  <c r="H23"/>
  <c r="G23"/>
  <c r="F23"/>
  <c r="H22"/>
  <c r="G22"/>
  <c r="E22" s="1"/>
  <c r="B22" s="1"/>
  <c r="F22"/>
  <c r="H21"/>
  <c r="G21"/>
  <c r="E21" s="1"/>
  <c r="B21" s="1"/>
  <c r="F21"/>
  <c r="F20"/>
  <c r="F4"/>
  <c r="O3"/>
  <c r="G274" s="1"/>
  <c r="E274" s="1"/>
  <c r="B274" s="1"/>
  <c r="I3"/>
  <c r="H3"/>
  <c r="G3"/>
  <c r="D101" i="8"/>
  <c r="D95"/>
  <c r="D90"/>
  <c r="D85"/>
  <c r="D80"/>
  <c r="D75"/>
  <c r="D70"/>
  <c r="D65"/>
  <c r="D60"/>
  <c r="D55"/>
  <c r="D50"/>
  <c r="D49" s="1"/>
  <c r="D44"/>
  <c r="D36"/>
  <c r="C1511" i="1" s="1"/>
  <c r="H1511" s="1"/>
  <c r="D26" i="8"/>
  <c r="D18"/>
  <c r="D8"/>
  <c r="D6"/>
  <c r="C1481" i="1" s="1"/>
  <c r="H1481" s="1"/>
  <c r="E44" i="7"/>
  <c r="D44"/>
  <c r="E39"/>
  <c r="E38" s="1"/>
  <c r="D39"/>
  <c r="E30"/>
  <c r="D30"/>
  <c r="C1461" i="1" s="1"/>
  <c r="E23" i="7"/>
  <c r="D23"/>
  <c r="E22"/>
  <c r="D22"/>
  <c r="C1453" i="1" s="1"/>
  <c r="E7" i="7"/>
  <c r="D7"/>
  <c r="E6"/>
  <c r="E5" s="1"/>
  <c r="D6"/>
  <c r="D5" s="1"/>
  <c r="F140" i="6"/>
  <c r="F139"/>
  <c r="F138"/>
  <c r="F137"/>
  <c r="F136"/>
  <c r="F135"/>
  <c r="F134"/>
  <c r="F133"/>
  <c r="F132"/>
  <c r="F131"/>
  <c r="E130"/>
  <c r="D130"/>
  <c r="F130" s="1"/>
  <c r="E129"/>
  <c r="D129"/>
  <c r="F128"/>
  <c r="F127"/>
  <c r="F126"/>
  <c r="F125"/>
  <c r="F124"/>
  <c r="F123"/>
  <c r="E122"/>
  <c r="D122"/>
  <c r="F121"/>
  <c r="F120"/>
  <c r="F119"/>
  <c r="E118"/>
  <c r="D1412" i="1" s="1"/>
  <c r="D118" i="6"/>
  <c r="F118" s="1"/>
  <c r="F117"/>
  <c r="F116"/>
  <c r="E115"/>
  <c r="D115"/>
  <c r="F113"/>
  <c r="F112"/>
  <c r="F111"/>
  <c r="F110"/>
  <c r="F109"/>
  <c r="F108"/>
  <c r="E107"/>
  <c r="D107"/>
  <c r="F107" s="1"/>
  <c r="F106"/>
  <c r="F105"/>
  <c r="F104"/>
  <c r="F103"/>
  <c r="F102"/>
  <c r="F101"/>
  <c r="F100"/>
  <c r="E99"/>
  <c r="D99"/>
  <c r="F99" s="1"/>
  <c r="F98"/>
  <c r="F97"/>
  <c r="F96"/>
  <c r="F95"/>
  <c r="E94"/>
  <c r="D94"/>
  <c r="F94" s="1"/>
  <c r="F93"/>
  <c r="F92"/>
  <c r="F91"/>
  <c r="E90"/>
  <c r="D90"/>
  <c r="E89"/>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E35"/>
  <c r="I25" i="3" s="1"/>
  <c r="F34" i="6"/>
  <c r="F33"/>
  <c r="F32"/>
  <c r="F31"/>
  <c r="F30"/>
  <c r="F29"/>
  <c r="E28"/>
  <c r="D28"/>
  <c r="F28" s="1"/>
  <c r="F27"/>
  <c r="F26"/>
  <c r="F25"/>
  <c r="F24"/>
  <c r="F23"/>
  <c r="E22"/>
  <c r="D1316" i="1" s="1"/>
  <c r="D22" i="6"/>
  <c r="F22" s="1"/>
  <c r="F21"/>
  <c r="F20"/>
  <c r="F19"/>
  <c r="F18"/>
  <c r="F17"/>
  <c r="F16"/>
  <c r="F15"/>
  <c r="F14"/>
  <c r="E13"/>
  <c r="D13"/>
  <c r="F13" s="1"/>
  <c r="F12"/>
  <c r="F11"/>
  <c r="E10"/>
  <c r="D10"/>
  <c r="F10" s="1"/>
  <c r="F9"/>
  <c r="F8"/>
  <c r="F7"/>
  <c r="E6"/>
  <c r="D6"/>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D258"/>
  <c r="F258" s="1"/>
  <c r="F257"/>
  <c r="F256"/>
  <c r="F255"/>
  <c r="F254"/>
  <c r="F253"/>
  <c r="F252"/>
  <c r="F251"/>
  <c r="E250"/>
  <c r="D250"/>
  <c r="F250" s="1"/>
  <c r="F249"/>
  <c r="F248"/>
  <c r="F247"/>
  <c r="E246"/>
  <c r="E245" s="1"/>
  <c r="D246"/>
  <c r="F244"/>
  <c r="F243"/>
  <c r="E242"/>
  <c r="D242"/>
  <c r="F242" s="1"/>
  <c r="F241"/>
  <c r="F240"/>
  <c r="E239"/>
  <c r="D239"/>
  <c r="E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5"/>
  <c r="F204"/>
  <c r="F203"/>
  <c r="F202"/>
  <c r="F201"/>
  <c r="F200"/>
  <c r="F199"/>
  <c r="E198"/>
  <c r="D198"/>
  <c r="F198" s="1"/>
  <c r="F197"/>
  <c r="F196"/>
  <c r="F195"/>
  <c r="F194"/>
  <c r="F193"/>
  <c r="F192"/>
  <c r="E191"/>
  <c r="D191"/>
  <c r="E190"/>
  <c r="H291" i="9" s="1"/>
  <c r="F189" i="5"/>
  <c r="F188"/>
  <c r="F187"/>
  <c r="F186"/>
  <c r="F185"/>
  <c r="F184"/>
  <c r="F183"/>
  <c r="F182"/>
  <c r="F181"/>
  <c r="E180"/>
  <c r="D180"/>
  <c r="F179"/>
  <c r="F178"/>
  <c r="E177"/>
  <c r="D177"/>
  <c r="F173"/>
  <c r="F172"/>
  <c r="F171"/>
  <c r="E170"/>
  <c r="D170"/>
  <c r="F169"/>
  <c r="F168"/>
  <c r="F167"/>
  <c r="F166"/>
  <c r="F165"/>
  <c r="E164"/>
  <c r="D164"/>
  <c r="F164" s="1"/>
  <c r="F163"/>
  <c r="F162"/>
  <c r="F161"/>
  <c r="F160"/>
  <c r="F159"/>
  <c r="F158"/>
  <c r="F157"/>
  <c r="F156"/>
  <c r="F155"/>
  <c r="F154"/>
  <c r="F153"/>
  <c r="F152"/>
  <c r="F151"/>
  <c r="F150"/>
  <c r="E149"/>
  <c r="H287" i="9" s="1"/>
  <c r="D149" i="5"/>
  <c r="G287" i="9" s="1"/>
  <c r="E287" s="1"/>
  <c r="B287" s="1"/>
  <c r="F148" i="5"/>
  <c r="F147"/>
  <c r="E146"/>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7"/>
  <c r="F116"/>
  <c r="F115"/>
  <c r="F114"/>
  <c r="F113"/>
  <c r="F112"/>
  <c r="F111"/>
  <c r="F110"/>
  <c r="F109"/>
  <c r="F108"/>
  <c r="F107"/>
  <c r="E106"/>
  <c r="D106"/>
  <c r="F106" s="1"/>
  <c r="F105"/>
  <c r="F104"/>
  <c r="F103"/>
  <c r="F102"/>
  <c r="F101"/>
  <c r="F100"/>
  <c r="F99"/>
  <c r="F98"/>
  <c r="F97"/>
  <c r="F96"/>
  <c r="F95"/>
  <c r="F94"/>
  <c r="F93"/>
  <c r="F92"/>
  <c r="F91"/>
  <c r="F90"/>
  <c r="F89"/>
  <c r="E88"/>
  <c r="H286" i="9" s="1"/>
  <c r="D88" i="5"/>
  <c r="E87"/>
  <c r="D87"/>
  <c r="F87" s="1"/>
  <c r="F86"/>
  <c r="F85"/>
  <c r="F84"/>
  <c r="F83"/>
  <c r="F82"/>
  <c r="F81"/>
  <c r="F80"/>
  <c r="E79"/>
  <c r="E78" s="1"/>
  <c r="D79"/>
  <c r="F79" s="1"/>
  <c r="D78"/>
  <c r="F77"/>
  <c r="F76"/>
  <c r="F75"/>
  <c r="F74"/>
  <c r="F73"/>
  <c r="F72"/>
  <c r="F71"/>
  <c r="E70"/>
  <c r="E69" s="1"/>
  <c r="D70"/>
  <c r="E68"/>
  <c r="I21" i="3" s="1"/>
  <c r="F67" i="5"/>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8"/>
  <c r="F17"/>
  <c r="F16"/>
  <c r="F15"/>
  <c r="F14"/>
  <c r="E13"/>
  <c r="E12" s="1"/>
  <c r="E7" s="1"/>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D629"/>
  <c r="F629" s="1"/>
  <c r="F628"/>
  <c r="F627"/>
  <c r="E626"/>
  <c r="E625" s="1"/>
  <c r="D626"/>
  <c r="F626" s="1"/>
  <c r="D625"/>
  <c r="F625" s="1"/>
  <c r="F624"/>
  <c r="F623"/>
  <c r="F622"/>
  <c r="F621"/>
  <c r="F620"/>
  <c r="F619"/>
  <c r="F618"/>
  <c r="E617"/>
  <c r="D617"/>
  <c r="F617" s="1"/>
  <c r="F616"/>
  <c r="F615"/>
  <c r="F614"/>
  <c r="F613"/>
  <c r="E612"/>
  <c r="D612"/>
  <c r="F612" s="1"/>
  <c r="F611"/>
  <c r="F610"/>
  <c r="F609"/>
  <c r="F608"/>
  <c r="F607"/>
  <c r="F606"/>
  <c r="E605"/>
  <c r="D605"/>
  <c r="F605" s="1"/>
  <c r="F604"/>
  <c r="E603"/>
  <c r="D603"/>
  <c r="G142" i="9" s="1"/>
  <c r="F602" i="4"/>
  <c r="F601"/>
  <c r="F600"/>
  <c r="E599"/>
  <c r="D599"/>
  <c r="F599" s="1"/>
  <c r="F598"/>
  <c r="F597"/>
  <c r="F596"/>
  <c r="F595"/>
  <c r="E594"/>
  <c r="D594"/>
  <c r="F592"/>
  <c r="F591"/>
  <c r="E590"/>
  <c r="D590"/>
  <c r="F590" s="1"/>
  <c r="F589"/>
  <c r="F588"/>
  <c r="E587"/>
  <c r="D587"/>
  <c r="F587" s="1"/>
  <c r="F586"/>
  <c r="E585"/>
  <c r="D585"/>
  <c r="F585" s="1"/>
  <c r="F584"/>
  <c r="F583"/>
  <c r="F582"/>
  <c r="E581"/>
  <c r="D581"/>
  <c r="F581" s="1"/>
  <c r="E580"/>
  <c r="D580"/>
  <c r="F580" s="1"/>
  <c r="F579"/>
  <c r="F578"/>
  <c r="E577"/>
  <c r="D577"/>
  <c r="F577" s="1"/>
  <c r="F576"/>
  <c r="F575"/>
  <c r="E574"/>
  <c r="D574"/>
  <c r="F574" s="1"/>
  <c r="F573"/>
  <c r="F572"/>
  <c r="E571"/>
  <c r="D571"/>
  <c r="F571" s="1"/>
  <c r="F570"/>
  <c r="F569"/>
  <c r="E568"/>
  <c r="E567" s="1"/>
  <c r="D568"/>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D529"/>
  <c r="F527"/>
  <c r="F526"/>
  <c r="E525"/>
  <c r="D525"/>
  <c r="F525" s="1"/>
  <c r="F524"/>
  <c r="F523"/>
  <c r="E522"/>
  <c r="D522"/>
  <c r="F522" s="1"/>
  <c r="F521"/>
  <c r="F520"/>
  <c r="E519"/>
  <c r="D519"/>
  <c r="F519" s="1"/>
  <c r="F518"/>
  <c r="F517"/>
  <c r="E516"/>
  <c r="D516"/>
  <c r="F516" s="1"/>
  <c r="E515"/>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E484"/>
  <c r="F483"/>
  <c r="F482"/>
  <c r="E481"/>
  <c r="D481"/>
  <c r="F481" s="1"/>
  <c r="F480"/>
  <c r="F479"/>
  <c r="E478"/>
  <c r="D478"/>
  <c r="F478" s="1"/>
  <c r="F477"/>
  <c r="F476"/>
  <c r="F475"/>
  <c r="F474"/>
  <c r="E473"/>
  <c r="D473"/>
  <c r="E472"/>
  <c r="F471"/>
  <c r="F470"/>
  <c r="E469"/>
  <c r="D463" i="1" s="1"/>
  <c r="D469" i="4"/>
  <c r="F469" s="1"/>
  <c r="F468"/>
  <c r="F467"/>
  <c r="E466"/>
  <c r="D466"/>
  <c r="F466" s="1"/>
  <c r="F465"/>
  <c r="F464"/>
  <c r="E463"/>
  <c r="D457" i="1" s="1"/>
  <c r="D463" i="4"/>
  <c r="F463" s="1"/>
  <c r="F462"/>
  <c r="F461"/>
  <c r="E460"/>
  <c r="E459" s="1"/>
  <c r="D453" i="1" s="1"/>
  <c r="D460" i="4"/>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E421"/>
  <c r="E418"/>
  <c r="D418"/>
  <c r="E417"/>
  <c r="D417"/>
  <c r="E416"/>
  <c r="E643" s="1"/>
  <c r="D416"/>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F364" s="1"/>
  <c r="F362"/>
  <c r="F361"/>
  <c r="F360"/>
  <c r="F359"/>
  <c r="F358"/>
  <c r="F357"/>
  <c r="E356"/>
  <c r="D356"/>
  <c r="F356" s="1"/>
  <c r="F355"/>
  <c r="F354"/>
  <c r="F353"/>
  <c r="E352"/>
  <c r="E351" s="1"/>
  <c r="D352"/>
  <c r="E350"/>
  <c r="F349"/>
  <c r="E348"/>
  <c r="D348"/>
  <c r="F347"/>
  <c r="F346"/>
  <c r="E345"/>
  <c r="D345"/>
  <c r="E344"/>
  <c r="F343"/>
  <c r="F342"/>
  <c r="F341"/>
  <c r="F340"/>
  <c r="E339"/>
  <c r="D339"/>
  <c r="F339" s="1"/>
  <c r="F338"/>
  <c r="F337"/>
  <c r="E336"/>
  <c r="D336"/>
  <c r="F336" s="1"/>
  <c r="F335"/>
  <c r="F334"/>
  <c r="F333"/>
  <c r="F332"/>
  <c r="E331"/>
  <c r="D326" i="1" s="1"/>
  <c r="D331" i="4"/>
  <c r="F331" s="1"/>
  <c r="F330"/>
  <c r="F329"/>
  <c r="F328"/>
  <c r="F327"/>
  <c r="E326"/>
  <c r="D326"/>
  <c r="F326" s="1"/>
  <c r="F325"/>
  <c r="F324"/>
  <c r="F323"/>
  <c r="F322"/>
  <c r="F321"/>
  <c r="F320"/>
  <c r="F319"/>
  <c r="F318"/>
  <c r="E317"/>
  <c r="D312" i="1" s="1"/>
  <c r="D317" i="4"/>
  <c r="F317" s="1"/>
  <c r="F316"/>
  <c r="F315"/>
  <c r="F314"/>
  <c r="F313"/>
  <c r="E312"/>
  <c r="D312"/>
  <c r="E311"/>
  <c r="D306" i="1" s="1"/>
  <c r="F310" i="4"/>
  <c r="F309"/>
  <c r="F308"/>
  <c r="F307"/>
  <c r="F306"/>
  <c r="F305"/>
  <c r="E304"/>
  <c r="E299" s="1"/>
  <c r="D304"/>
  <c r="F304" s="1"/>
  <c r="F303"/>
  <c r="F302"/>
  <c r="F301"/>
  <c r="E300"/>
  <c r="D300"/>
  <c r="F300" s="1"/>
  <c r="D299"/>
  <c r="F296"/>
  <c r="F295"/>
  <c r="F294"/>
  <c r="F293"/>
  <c r="F292"/>
  <c r="E288"/>
  <c r="D284" i="1" s="1"/>
  <c r="D288" i="4"/>
  <c r="F288" s="1"/>
  <c r="E287"/>
  <c r="D287"/>
  <c r="F287" s="1"/>
  <c r="F286"/>
  <c r="F285"/>
  <c r="F284"/>
  <c r="F283"/>
  <c r="F282"/>
  <c r="F281"/>
  <c r="F280"/>
  <c r="E279"/>
  <c r="D279"/>
  <c r="F278"/>
  <c r="F277"/>
  <c r="F276"/>
  <c r="F275"/>
  <c r="F274"/>
  <c r="E273"/>
  <c r="D273"/>
  <c r="F273" s="1"/>
  <c r="F272"/>
  <c r="F271"/>
  <c r="F270"/>
  <c r="F269"/>
  <c r="E268"/>
  <c r="D268"/>
  <c r="F268" s="1"/>
  <c r="F267"/>
  <c r="F266"/>
  <c r="F265"/>
  <c r="E264"/>
  <c r="D264"/>
  <c r="F262"/>
  <c r="F261"/>
  <c r="F260"/>
  <c r="E259"/>
  <c r="D259"/>
  <c r="F258"/>
  <c r="F257"/>
  <c r="F256"/>
  <c r="F255"/>
  <c r="F254"/>
  <c r="E253"/>
  <c r="D253"/>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3"/>
  <c r="F222"/>
  <c r="F221"/>
  <c r="F220"/>
  <c r="E219"/>
  <c r="D219"/>
  <c r="F218"/>
  <c r="F217"/>
  <c r="E216"/>
  <c r="E215" s="1"/>
  <c r="D216"/>
  <c r="F214"/>
  <c r="F213"/>
  <c r="F212"/>
  <c r="F211"/>
  <c r="E210"/>
  <c r="D210"/>
  <c r="F210" s="1"/>
  <c r="F209"/>
  <c r="F208"/>
  <c r="F207"/>
  <c r="F206"/>
  <c r="F205"/>
  <c r="F204"/>
  <c r="F203"/>
  <c r="E202"/>
  <c r="D202"/>
  <c r="F202" s="1"/>
  <c r="F201"/>
  <c r="F200"/>
  <c r="F199"/>
  <c r="F198"/>
  <c r="E197"/>
  <c r="D197"/>
  <c r="E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E163" s="1"/>
  <c r="D164"/>
  <c r="F162"/>
  <c r="F161"/>
  <c r="F160"/>
  <c r="E159"/>
  <c r="D159"/>
  <c r="F158"/>
  <c r="F157"/>
  <c r="F156"/>
  <c r="F155"/>
  <c r="F154"/>
  <c r="E153"/>
  <c r="D153"/>
  <c r="E152"/>
  <c r="F150"/>
  <c r="F149"/>
  <c r="F148"/>
  <c r="F147"/>
  <c r="F146"/>
  <c r="F145"/>
  <c r="F144"/>
  <c r="F143"/>
  <c r="F142"/>
  <c r="F141"/>
  <c r="E140"/>
  <c r="D140"/>
  <c r="E139"/>
  <c r="F138"/>
  <c r="F137"/>
  <c r="F136"/>
  <c r="F135"/>
  <c r="E134"/>
  <c r="D134"/>
  <c r="E133"/>
  <c r="F132"/>
  <c r="F131"/>
  <c r="F130"/>
  <c r="F129"/>
  <c r="E128"/>
  <c r="D128"/>
  <c r="F128" s="1"/>
  <c r="F127"/>
  <c r="F126"/>
  <c r="E125"/>
  <c r="D125"/>
  <c r="E124"/>
  <c r="F123"/>
  <c r="F122"/>
  <c r="F121"/>
  <c r="E120"/>
  <c r="D120"/>
  <c r="F120" s="1"/>
  <c r="F119"/>
  <c r="F118"/>
  <c r="F117"/>
  <c r="F116"/>
  <c r="F115"/>
  <c r="F114"/>
  <c r="F113"/>
  <c r="E112"/>
  <c r="D112"/>
  <c r="F112" s="1"/>
  <c r="F111"/>
  <c r="F110"/>
  <c r="F109"/>
  <c r="F108"/>
  <c r="E107"/>
  <c r="E106" s="1"/>
  <c r="D107"/>
  <c r="F107" s="1"/>
  <c r="F105"/>
  <c r="F104"/>
  <c r="F103"/>
  <c r="F102"/>
  <c r="F101"/>
  <c r="F100"/>
  <c r="F99"/>
  <c r="E98"/>
  <c r="D98"/>
  <c r="F98" s="1"/>
  <c r="F97"/>
  <c r="F96"/>
  <c r="F95"/>
  <c r="F94"/>
  <c r="F93"/>
  <c r="F92"/>
  <c r="E91"/>
  <c r="D91"/>
  <c r="F91" s="1"/>
  <c r="F90"/>
  <c r="F89"/>
  <c r="F88"/>
  <c r="F87"/>
  <c r="F86"/>
  <c r="F85"/>
  <c r="F84"/>
  <c r="E83"/>
  <c r="E82" s="1"/>
  <c r="D83"/>
  <c r="D82"/>
  <c r="F82" s="1"/>
  <c r="F81"/>
  <c r="F80"/>
  <c r="F79"/>
  <c r="F78"/>
  <c r="E77"/>
  <c r="D77"/>
  <c r="F77" s="1"/>
  <c r="F76"/>
  <c r="F75"/>
  <c r="E74"/>
  <c r="D74"/>
  <c r="F73"/>
  <c r="F72"/>
  <c r="E71"/>
  <c r="D71"/>
  <c r="F71" s="1"/>
  <c r="F70"/>
  <c r="F69"/>
  <c r="E68"/>
  <c r="D68"/>
  <c r="F67"/>
  <c r="F66"/>
  <c r="E65"/>
  <c r="D65"/>
  <c r="F65" s="1"/>
  <c r="F64"/>
  <c r="F63"/>
  <c r="E62"/>
  <c r="D62"/>
  <c r="F61"/>
  <c r="F60"/>
  <c r="E59"/>
  <c r="D59"/>
  <c r="F59" s="1"/>
  <c r="F58"/>
  <c r="F57"/>
  <c r="F56"/>
  <c r="F55"/>
  <c r="E54"/>
  <c r="D54"/>
  <c r="F54" s="1"/>
  <c r="F53"/>
  <c r="F52"/>
  <c r="E51"/>
  <c r="D51"/>
  <c r="E50"/>
  <c r="F49"/>
  <c r="F48"/>
  <c r="F47"/>
  <c r="F46"/>
  <c r="E45"/>
  <c r="D45"/>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E7"/>
  <c r="E6" s="1"/>
  <c r="I16" i="3" s="1"/>
  <c r="I36"/>
  <c r="G36"/>
  <c r="B36"/>
  <c r="G35"/>
  <c r="B35"/>
  <c r="G34"/>
  <c r="B34"/>
  <c r="I33"/>
  <c r="G33"/>
  <c r="B33"/>
  <c r="I32"/>
  <c r="H32"/>
  <c r="G32"/>
  <c r="B32"/>
  <c r="I31"/>
  <c r="G31"/>
  <c r="B31"/>
  <c r="I30"/>
  <c r="H30"/>
  <c r="G30"/>
  <c r="B30"/>
  <c r="I29"/>
  <c r="H29"/>
  <c r="G29"/>
  <c r="B29"/>
  <c r="G28"/>
  <c r="B28"/>
  <c r="G27"/>
  <c r="B27"/>
  <c r="I26"/>
  <c r="H26"/>
  <c r="G26"/>
  <c r="B26"/>
  <c r="G25"/>
  <c r="B25"/>
  <c r="G24"/>
  <c r="B24"/>
  <c r="G23"/>
  <c r="B23"/>
  <c r="G22"/>
  <c r="B22"/>
  <c r="G21"/>
  <c r="B21"/>
  <c r="G20"/>
  <c r="B20"/>
  <c r="G19"/>
  <c r="B19"/>
  <c r="G18"/>
  <c r="B18"/>
  <c r="G17"/>
  <c r="B17"/>
  <c r="G16"/>
  <c r="B16"/>
  <c r="H10" a="1"/>
  <c r="H10" s="1"/>
  <c r="L3" i="9" s="1"/>
  <c r="C1580" i="1"/>
  <c r="H1580" s="1"/>
  <c r="C1579"/>
  <c r="H1579" s="1"/>
  <c r="C1578"/>
  <c r="H1578" s="1"/>
  <c r="C1577"/>
  <c r="H1577" s="1"/>
  <c r="C1576"/>
  <c r="H1576" s="1"/>
  <c r="C1575"/>
  <c r="H1575" s="1"/>
  <c r="C1574"/>
  <c r="H1574" s="1"/>
  <c r="C1573"/>
  <c r="H1573" s="1"/>
  <c r="C1572"/>
  <c r="H1572" s="1"/>
  <c r="C1571"/>
  <c r="H1571" s="1"/>
  <c r="C1570"/>
  <c r="H1570" s="1"/>
  <c r="C1569"/>
  <c r="H1569" s="1"/>
  <c r="C1568"/>
  <c r="H1568" s="1"/>
  <c r="C1567"/>
  <c r="H1567" s="1"/>
  <c r="C1566"/>
  <c r="H1566" s="1"/>
  <c r="C1565"/>
  <c r="H1565" s="1"/>
  <c r="C1564"/>
  <c r="H1564" s="1"/>
  <c r="C1563"/>
  <c r="H1563" s="1"/>
  <c r="C1562"/>
  <c r="H1562" s="1"/>
  <c r="C1561"/>
  <c r="H1561" s="1"/>
  <c r="C1560"/>
  <c r="H1560" s="1"/>
  <c r="C1559"/>
  <c r="H1559" s="1"/>
  <c r="C1558"/>
  <c r="H1558" s="1"/>
  <c r="C1557"/>
  <c r="H1557" s="1"/>
  <c r="C1556"/>
  <c r="H1556" s="1"/>
  <c r="C1555"/>
  <c r="H1555" s="1"/>
  <c r="C1554"/>
  <c r="H1554" s="1"/>
  <c r="C1553"/>
  <c r="H1553" s="1"/>
  <c r="C1552"/>
  <c r="H1552" s="1"/>
  <c r="C1551"/>
  <c r="H1551" s="1"/>
  <c r="C1550"/>
  <c r="H1550" s="1"/>
  <c r="C1549"/>
  <c r="H1549" s="1"/>
  <c r="C1548"/>
  <c r="H1548" s="1"/>
  <c r="C1547"/>
  <c r="H1547" s="1"/>
  <c r="C1546"/>
  <c r="H1546" s="1"/>
  <c r="C1545"/>
  <c r="H1545" s="1"/>
  <c r="C1544"/>
  <c r="H1544" s="1"/>
  <c r="C1543"/>
  <c r="H1543" s="1"/>
  <c r="C1542"/>
  <c r="H1542" s="1"/>
  <c r="C1541"/>
  <c r="H1541" s="1"/>
  <c r="C1540"/>
  <c r="H1540" s="1"/>
  <c r="C1539"/>
  <c r="H1539" s="1"/>
  <c r="C1538"/>
  <c r="H1538" s="1"/>
  <c r="C1537"/>
  <c r="H1537" s="1"/>
  <c r="C1536"/>
  <c r="H1536" s="1"/>
  <c r="C1535"/>
  <c r="H1535" s="1"/>
  <c r="C1534"/>
  <c r="H1534" s="1"/>
  <c r="C1533"/>
  <c r="H1533" s="1"/>
  <c r="C1532"/>
  <c r="H1532" s="1"/>
  <c r="C1531"/>
  <c r="H1531" s="1"/>
  <c r="C1530"/>
  <c r="H1530" s="1"/>
  <c r="C1529"/>
  <c r="H1529" s="1"/>
  <c r="C1528"/>
  <c r="H1528" s="1"/>
  <c r="C1527"/>
  <c r="H1527" s="1"/>
  <c r="C1526"/>
  <c r="H1526" s="1"/>
  <c r="C1525"/>
  <c r="H1525" s="1"/>
  <c r="C1524"/>
  <c r="H1524" s="1"/>
  <c r="C1523"/>
  <c r="H1523" s="1"/>
  <c r="C1522"/>
  <c r="H1522" s="1"/>
  <c r="C1521"/>
  <c r="H1521" s="1"/>
  <c r="C1520"/>
  <c r="H1520" s="1"/>
  <c r="C1519"/>
  <c r="H1519" s="1"/>
  <c r="C1516"/>
  <c r="H1516" s="1"/>
  <c r="C1515"/>
  <c r="H1515" s="1"/>
  <c r="C1514"/>
  <c r="H1514" s="1"/>
  <c r="C1513"/>
  <c r="H1513" s="1"/>
  <c r="C1512"/>
  <c r="H1512" s="1"/>
  <c r="C1510"/>
  <c r="H1510" s="1"/>
  <c r="C1509"/>
  <c r="H1509" s="1"/>
  <c r="C1508"/>
  <c r="H1508" s="1"/>
  <c r="C1507"/>
  <c r="H1507" s="1"/>
  <c r="C1506"/>
  <c r="H1506" s="1"/>
  <c r="C1505"/>
  <c r="H1505" s="1"/>
  <c r="C1504"/>
  <c r="H1504" s="1"/>
  <c r="C1503"/>
  <c r="H1503" s="1"/>
  <c r="C1502"/>
  <c r="H1502" s="1"/>
  <c r="C1501"/>
  <c r="H1501" s="1"/>
  <c r="C1500"/>
  <c r="H1500" s="1"/>
  <c r="C1498"/>
  <c r="H1498" s="1"/>
  <c r="C1497"/>
  <c r="H1497" s="1"/>
  <c r="C1496"/>
  <c r="H1496" s="1"/>
  <c r="C1495"/>
  <c r="H1495" s="1"/>
  <c r="C1494"/>
  <c r="H1494" s="1"/>
  <c r="C1493"/>
  <c r="H1493" s="1"/>
  <c r="C1492"/>
  <c r="H1492" s="1"/>
  <c r="C1491"/>
  <c r="H1491" s="1"/>
  <c r="C1490"/>
  <c r="H1490" s="1"/>
  <c r="C1489"/>
  <c r="H1489" s="1"/>
  <c r="C1488"/>
  <c r="H1488" s="1"/>
  <c r="C1487"/>
  <c r="H1487" s="1"/>
  <c r="C1486"/>
  <c r="H1486" s="1"/>
  <c r="C1485"/>
  <c r="H1485" s="1"/>
  <c r="C1484"/>
  <c r="H1484" s="1"/>
  <c r="C1483"/>
  <c r="H1483" s="1"/>
  <c r="C1482"/>
  <c r="H1482" s="1"/>
  <c r="C1480"/>
  <c r="D1479"/>
  <c r="C1479"/>
  <c r="D1478"/>
  <c r="C1478"/>
  <c r="D1477"/>
  <c r="C1477"/>
  <c r="D1476"/>
  <c r="C1476"/>
  <c r="D1475"/>
  <c r="C1475"/>
  <c r="D1474"/>
  <c r="C1474"/>
  <c r="D1473"/>
  <c r="C1473"/>
  <c r="D1472"/>
  <c r="C1472"/>
  <c r="D1471"/>
  <c r="C1471"/>
  <c r="D1470"/>
  <c r="D1469"/>
  <c r="D1468"/>
  <c r="C1468"/>
  <c r="J1468" s="1"/>
  <c r="D1467"/>
  <c r="C1467"/>
  <c r="D1466"/>
  <c r="C1466"/>
  <c r="J1466" s="1"/>
  <c r="D1465"/>
  <c r="C1465"/>
  <c r="D1464"/>
  <c r="C1464"/>
  <c r="J1464" s="1"/>
  <c r="D1463"/>
  <c r="C1463"/>
  <c r="D1462"/>
  <c r="C1462"/>
  <c r="J1462" s="1"/>
  <c r="D1461"/>
  <c r="D1460"/>
  <c r="C1460"/>
  <c r="D1459"/>
  <c r="C1459"/>
  <c r="D1458"/>
  <c r="C1458"/>
  <c r="D1457"/>
  <c r="C1457"/>
  <c r="D1456"/>
  <c r="C1456"/>
  <c r="D1455"/>
  <c r="C1455"/>
  <c r="D1454"/>
  <c r="C1454"/>
  <c r="D1453"/>
  <c r="D1452"/>
  <c r="C1452"/>
  <c r="D1451"/>
  <c r="C1451"/>
  <c r="D1450"/>
  <c r="C1450"/>
  <c r="D1449"/>
  <c r="C1449"/>
  <c r="D1448"/>
  <c r="C1448"/>
  <c r="D1447"/>
  <c r="C1447"/>
  <c r="D1446"/>
  <c r="C1446"/>
  <c r="D1445"/>
  <c r="C1445"/>
  <c r="D1444"/>
  <c r="C1444"/>
  <c r="D1443"/>
  <c r="C1443"/>
  <c r="D1442"/>
  <c r="C1442"/>
  <c r="D1441"/>
  <c r="C1441"/>
  <c r="D1440"/>
  <c r="C1440"/>
  <c r="D1439"/>
  <c r="C1439"/>
  <c r="J1439" s="1"/>
  <c r="D1438"/>
  <c r="C1438"/>
  <c r="D1437"/>
  <c r="C1437"/>
  <c r="H1437" s="1"/>
  <c r="D1436"/>
  <c r="C1436"/>
  <c r="D1434"/>
  <c r="C1434"/>
  <c r="H1434" s="1"/>
  <c r="D1433"/>
  <c r="C1433"/>
  <c r="D1432"/>
  <c r="C1432"/>
  <c r="H1432" s="1"/>
  <c r="D1431"/>
  <c r="C1431"/>
  <c r="D1430"/>
  <c r="C1430"/>
  <c r="H1430" s="1"/>
  <c r="D1429"/>
  <c r="C1429"/>
  <c r="D1428"/>
  <c r="C1428"/>
  <c r="H1428" s="1"/>
  <c r="D1427"/>
  <c r="C1427"/>
  <c r="D1426"/>
  <c r="C1426"/>
  <c r="H1426" s="1"/>
  <c r="D1425"/>
  <c r="C1425"/>
  <c r="D1424"/>
  <c r="C1424"/>
  <c r="H1424" s="1"/>
  <c r="D1423"/>
  <c r="D1422"/>
  <c r="C1422"/>
  <c r="D1421"/>
  <c r="C1421"/>
  <c r="D1420"/>
  <c r="C1420"/>
  <c r="D1419"/>
  <c r="C1419"/>
  <c r="D1418"/>
  <c r="C1418"/>
  <c r="D1417"/>
  <c r="C1417"/>
  <c r="D1416"/>
  <c r="D1415"/>
  <c r="C1415"/>
  <c r="D1414"/>
  <c r="C1414"/>
  <c r="D1413"/>
  <c r="C1413"/>
  <c r="C1412"/>
  <c r="D1411"/>
  <c r="C1411"/>
  <c r="D1410"/>
  <c r="C1410"/>
  <c r="H1410" s="1"/>
  <c r="C1409"/>
  <c r="D1407"/>
  <c r="C1407"/>
  <c r="D1406"/>
  <c r="C1406"/>
  <c r="D1405"/>
  <c r="C1405"/>
  <c r="D1404"/>
  <c r="C1404"/>
  <c r="D1403"/>
  <c r="C1403"/>
  <c r="D1402"/>
  <c r="C1402"/>
  <c r="D1401"/>
  <c r="C1401"/>
  <c r="D1400"/>
  <c r="C1400"/>
  <c r="D1399"/>
  <c r="C1399"/>
  <c r="D1398"/>
  <c r="C1398"/>
  <c r="D1397"/>
  <c r="C1397"/>
  <c r="D1396"/>
  <c r="C1396"/>
  <c r="D1395"/>
  <c r="C1395"/>
  <c r="D1394"/>
  <c r="C1394"/>
  <c r="D1393"/>
  <c r="C1393"/>
  <c r="D1392"/>
  <c r="C1392"/>
  <c r="D1391"/>
  <c r="C1391"/>
  <c r="D1390"/>
  <c r="C1390"/>
  <c r="D1389"/>
  <c r="C1389"/>
  <c r="D1388"/>
  <c r="C1388"/>
  <c r="D1387"/>
  <c r="C1387"/>
  <c r="D1386"/>
  <c r="C1386"/>
  <c r="D1385"/>
  <c r="C1385"/>
  <c r="D1384"/>
  <c r="C1384"/>
  <c r="D1383"/>
  <c r="D1382"/>
  <c r="C1382"/>
  <c r="H1382" s="1"/>
  <c r="D1381"/>
  <c r="C1381"/>
  <c r="D1380"/>
  <c r="C1380"/>
  <c r="H1380" s="1"/>
  <c r="D1379"/>
  <c r="C1379"/>
  <c r="D1378"/>
  <c r="C1378"/>
  <c r="H1378" s="1"/>
  <c r="D1377"/>
  <c r="C1377"/>
  <c r="D1376"/>
  <c r="C1376"/>
  <c r="H1376" s="1"/>
  <c r="D1375"/>
  <c r="C1375"/>
  <c r="D1374"/>
  <c r="C1374"/>
  <c r="H1374" s="1"/>
  <c r="D1373"/>
  <c r="C1373"/>
  <c r="D1372"/>
  <c r="C1372"/>
  <c r="H1372" s="1"/>
  <c r="D1371"/>
  <c r="C1371"/>
  <c r="D1370"/>
  <c r="C1370"/>
  <c r="H1370" s="1"/>
  <c r="D1369"/>
  <c r="C1369"/>
  <c r="D1368"/>
  <c r="C1368"/>
  <c r="H1368" s="1"/>
  <c r="D1367"/>
  <c r="C1367"/>
  <c r="D1366"/>
  <c r="C1366"/>
  <c r="H1366" s="1"/>
  <c r="D1365"/>
  <c r="C1365"/>
  <c r="D1364"/>
  <c r="C1364"/>
  <c r="H1364" s="1"/>
  <c r="D1363"/>
  <c r="C1363"/>
  <c r="D1362"/>
  <c r="C1362"/>
  <c r="H1362" s="1"/>
  <c r="D1361"/>
  <c r="C1361"/>
  <c r="D1360"/>
  <c r="C1360"/>
  <c r="H1360" s="1"/>
  <c r="D1359"/>
  <c r="C1359"/>
  <c r="D1358"/>
  <c r="C1358"/>
  <c r="H1358" s="1"/>
  <c r="D1357"/>
  <c r="C1357"/>
  <c r="D1356"/>
  <c r="C1356"/>
  <c r="H1356" s="1"/>
  <c r="D1355"/>
  <c r="C1355"/>
  <c r="D1354"/>
  <c r="C1354"/>
  <c r="H1354" s="1"/>
  <c r="D1353"/>
  <c r="C1353"/>
  <c r="D1352"/>
  <c r="C1352"/>
  <c r="H1352" s="1"/>
  <c r="D1351"/>
  <c r="C1351"/>
  <c r="D1350"/>
  <c r="C1350"/>
  <c r="H1350" s="1"/>
  <c r="D1349"/>
  <c r="C1349"/>
  <c r="D1348"/>
  <c r="C1348"/>
  <c r="H1348" s="1"/>
  <c r="D1347"/>
  <c r="C1347"/>
  <c r="D1346"/>
  <c r="C1346"/>
  <c r="H1346" s="1"/>
  <c r="D1345"/>
  <c r="C1345"/>
  <c r="D1344"/>
  <c r="C1344"/>
  <c r="H1344" s="1"/>
  <c r="D1343"/>
  <c r="C1343"/>
  <c r="D1342"/>
  <c r="C1342"/>
  <c r="H1342" s="1"/>
  <c r="D1341"/>
  <c r="C1341"/>
  <c r="D1340"/>
  <c r="C1340"/>
  <c r="H1340" s="1"/>
  <c r="D1339"/>
  <c r="C1339"/>
  <c r="D1338"/>
  <c r="C1338"/>
  <c r="H1338" s="1"/>
  <c r="D1337"/>
  <c r="C1337"/>
  <c r="D1336"/>
  <c r="C1336"/>
  <c r="H1336" s="1"/>
  <c r="D1335"/>
  <c r="C1335"/>
  <c r="D1334"/>
  <c r="C1334"/>
  <c r="H1334" s="1"/>
  <c r="D1333"/>
  <c r="C1333"/>
  <c r="D1332"/>
  <c r="C1332"/>
  <c r="H1332" s="1"/>
  <c r="D1331"/>
  <c r="C1331"/>
  <c r="D1330"/>
  <c r="C1330"/>
  <c r="H1330" s="1"/>
  <c r="D1329"/>
  <c r="D1328"/>
  <c r="C1328"/>
  <c r="H1328" s="1"/>
  <c r="D1327"/>
  <c r="C1327"/>
  <c r="D1326"/>
  <c r="C1326"/>
  <c r="H1326" s="1"/>
  <c r="D1325"/>
  <c r="C1325"/>
  <c r="D1324"/>
  <c r="C1324"/>
  <c r="H1324" s="1"/>
  <c r="D1323"/>
  <c r="C1323"/>
  <c r="D1322"/>
  <c r="C1322"/>
  <c r="H1322" s="1"/>
  <c r="D1321"/>
  <c r="C1321"/>
  <c r="D1320"/>
  <c r="C1320"/>
  <c r="H1320" s="1"/>
  <c r="D1319"/>
  <c r="C1319"/>
  <c r="D1318"/>
  <c r="C1318"/>
  <c r="H1318" s="1"/>
  <c r="D1317"/>
  <c r="C1317"/>
  <c r="C1316"/>
  <c r="H1316" s="1"/>
  <c r="D1315"/>
  <c r="C1315"/>
  <c r="D1314"/>
  <c r="C1314"/>
  <c r="D1313"/>
  <c r="C1313"/>
  <c r="D1312"/>
  <c r="C1312"/>
  <c r="D1311"/>
  <c r="C1311"/>
  <c r="D1310"/>
  <c r="C1310"/>
  <c r="D1309"/>
  <c r="C1309"/>
  <c r="D1308"/>
  <c r="C1308"/>
  <c r="D1307"/>
  <c r="C1307"/>
  <c r="D1306"/>
  <c r="C1306"/>
  <c r="D1305"/>
  <c r="C1305"/>
  <c r="D1304"/>
  <c r="C1304"/>
  <c r="D1303"/>
  <c r="C1303"/>
  <c r="D1302"/>
  <c r="C1302"/>
  <c r="D1301"/>
  <c r="C1301"/>
  <c r="D1300"/>
  <c r="C1300"/>
  <c r="D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C1235"/>
  <c r="D1234"/>
  <c r="C1234"/>
  <c r="D1233"/>
  <c r="C1233"/>
  <c r="D1232"/>
  <c r="C1232"/>
  <c r="D1231"/>
  <c r="C1231"/>
  <c r="D1230"/>
  <c r="C1230"/>
  <c r="D1229"/>
  <c r="C1229"/>
  <c r="D1228"/>
  <c r="C1228"/>
  <c r="D1227"/>
  <c r="C1227"/>
  <c r="D1226"/>
  <c r="C1226"/>
  <c r="D1225"/>
  <c r="C1225"/>
  <c r="D1224"/>
  <c r="C1224"/>
  <c r="D1223"/>
  <c r="C1223"/>
  <c r="D1222"/>
  <c r="D1221"/>
  <c r="C1221"/>
  <c r="D1220"/>
  <c r="C1220"/>
  <c r="D1219"/>
  <c r="C1219"/>
  <c r="H1219" s="1"/>
  <c r="D1218"/>
  <c r="C1218"/>
  <c r="D1217"/>
  <c r="C1217"/>
  <c r="H1217" s="1"/>
  <c r="D1216"/>
  <c r="C1216"/>
  <c r="D1215"/>
  <c r="D1213"/>
  <c r="C1213"/>
  <c r="D1212"/>
  <c r="C1212"/>
  <c r="D1211"/>
  <c r="C1211"/>
  <c r="D1210"/>
  <c r="C1210"/>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D1183"/>
  <c r="D1182"/>
  <c r="C1182"/>
  <c r="H1182" s="1"/>
  <c r="D1181"/>
  <c r="C1181"/>
  <c r="D1180"/>
  <c r="C1180"/>
  <c r="H1180" s="1"/>
  <c r="D1179"/>
  <c r="C1179"/>
  <c r="D1178"/>
  <c r="C1178"/>
  <c r="H1178" s="1"/>
  <c r="D1177"/>
  <c r="C1177"/>
  <c r="D1176"/>
  <c r="C1176"/>
  <c r="H1176" s="1"/>
  <c r="D1175"/>
  <c r="C1175"/>
  <c r="D1174"/>
  <c r="C1174"/>
  <c r="H1174" s="1"/>
  <c r="D1173"/>
  <c r="C1173"/>
  <c r="D1172"/>
  <c r="C1172"/>
  <c r="H1172" s="1"/>
  <c r="D1171"/>
  <c r="C1171"/>
  <c r="D1170"/>
  <c r="C1170"/>
  <c r="H1170" s="1"/>
  <c r="D1169"/>
  <c r="C1169"/>
  <c r="D1168"/>
  <c r="C1168"/>
  <c r="H1168" s="1"/>
  <c r="D1167"/>
  <c r="D1166"/>
  <c r="C1166"/>
  <c r="D1165"/>
  <c r="C1165"/>
  <c r="D1164"/>
  <c r="C1164"/>
  <c r="D1163"/>
  <c r="C1163"/>
  <c r="D1162"/>
  <c r="C1162"/>
  <c r="D1161"/>
  <c r="C1161"/>
  <c r="D1160"/>
  <c r="C1160"/>
  <c r="D1159"/>
  <c r="C1159"/>
  <c r="D1158"/>
  <c r="C1158"/>
  <c r="D1157"/>
  <c r="C1157"/>
  <c r="D1156"/>
  <c r="C1156"/>
  <c r="D1155"/>
  <c r="C1155"/>
  <c r="C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D1095"/>
  <c r="C1095"/>
  <c r="D1094"/>
  <c r="C1094"/>
  <c r="H1094" s="1"/>
  <c r="D1093"/>
  <c r="C1093"/>
  <c r="D1092"/>
  <c r="C1092"/>
  <c r="H1092" s="1"/>
  <c r="D1091"/>
  <c r="C1091"/>
  <c r="D1090"/>
  <c r="C1090"/>
  <c r="H1090" s="1"/>
  <c r="D1089"/>
  <c r="C1089"/>
  <c r="D1088"/>
  <c r="C1088"/>
  <c r="H1088" s="1"/>
  <c r="D1087"/>
  <c r="C1087"/>
  <c r="D1086"/>
  <c r="C1086"/>
  <c r="H1086" s="1"/>
  <c r="D1085"/>
  <c r="C1085"/>
  <c r="D1084"/>
  <c r="C1084"/>
  <c r="H1084" s="1"/>
  <c r="D1083"/>
  <c r="C1083"/>
  <c r="D1082"/>
  <c r="C1082"/>
  <c r="H1082" s="1"/>
  <c r="D1081"/>
  <c r="C1081"/>
  <c r="D1080"/>
  <c r="C1080"/>
  <c r="H1080" s="1"/>
  <c r="D1079"/>
  <c r="C1079"/>
  <c r="D1078"/>
  <c r="C1078"/>
  <c r="H1078" s="1"/>
  <c r="D1077"/>
  <c r="C1077"/>
  <c r="D1076"/>
  <c r="C1076"/>
  <c r="H1076" s="1"/>
  <c r="D1075"/>
  <c r="C1075"/>
  <c r="D1074"/>
  <c r="C1074"/>
  <c r="H1074" s="1"/>
  <c r="D1073"/>
  <c r="C1073"/>
  <c r="D1072"/>
  <c r="C1072"/>
  <c r="H1072" s="1"/>
  <c r="D1071"/>
  <c r="C1071"/>
  <c r="D1070"/>
  <c r="C1070"/>
  <c r="H1070" s="1"/>
  <c r="D1069"/>
  <c r="C1069"/>
  <c r="D1068"/>
  <c r="C1068"/>
  <c r="H1068" s="1"/>
  <c r="D1067"/>
  <c r="C1067"/>
  <c r="D1066"/>
  <c r="C1066"/>
  <c r="H1066" s="1"/>
  <c r="D1065"/>
  <c r="C1065"/>
  <c r="D1064"/>
  <c r="C1064"/>
  <c r="H1064" s="1"/>
  <c r="D1063"/>
  <c r="C1063"/>
  <c r="D1062"/>
  <c r="C1062"/>
  <c r="H1062" s="1"/>
  <c r="D1061"/>
  <c r="C1061"/>
  <c r="D1060"/>
  <c r="C1060"/>
  <c r="H1060" s="1"/>
  <c r="D1059"/>
  <c r="C1059"/>
  <c r="D1058"/>
  <c r="C1058"/>
  <c r="H1058" s="1"/>
  <c r="D1057"/>
  <c r="C1057"/>
  <c r="D1056"/>
  <c r="C1056"/>
  <c r="H1056" s="1"/>
  <c r="D1055"/>
  <c r="C1055"/>
  <c r="D1054"/>
  <c r="C1054"/>
  <c r="H1054" s="1"/>
  <c r="D1053"/>
  <c r="C1053"/>
  <c r="D1052"/>
  <c r="C1052"/>
  <c r="H1052" s="1"/>
  <c r="D1051"/>
  <c r="C1051"/>
  <c r="D1050"/>
  <c r="C1050"/>
  <c r="H1050" s="1"/>
  <c r="D1049"/>
  <c r="C1049"/>
  <c r="D1048"/>
  <c r="C1048"/>
  <c r="H1048" s="1"/>
  <c r="D1047"/>
  <c r="D1046"/>
  <c r="D1045"/>
  <c r="C1045"/>
  <c r="H1045" s="1"/>
  <c r="D1044"/>
  <c r="C1044"/>
  <c r="D1043"/>
  <c r="C1043"/>
  <c r="H1043" s="1"/>
  <c r="D1042"/>
  <c r="C1042"/>
  <c r="D1041"/>
  <c r="C1041"/>
  <c r="H1041" s="1"/>
  <c r="D1040"/>
  <c r="C1040"/>
  <c r="D1039"/>
  <c r="C1039"/>
  <c r="H1039" s="1"/>
  <c r="D1038"/>
  <c r="C1038"/>
  <c r="D1037"/>
  <c r="C1037"/>
  <c r="H1037" s="1"/>
  <c r="D1036"/>
  <c r="C1036"/>
  <c r="D1035"/>
  <c r="C1035"/>
  <c r="H1035" s="1"/>
  <c r="D1034"/>
  <c r="C1034"/>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H994" s="1"/>
  <c r="D993"/>
  <c r="C993"/>
  <c r="H993" s="1"/>
  <c r="D992"/>
  <c r="C992"/>
  <c r="H992" s="1"/>
  <c r="D991"/>
  <c r="C991"/>
  <c r="H991" s="1"/>
  <c r="D990"/>
  <c r="D989"/>
  <c r="C989"/>
  <c r="D988"/>
  <c r="C988"/>
  <c r="D987"/>
  <c r="C987"/>
  <c r="D986"/>
  <c r="C986"/>
  <c r="D985"/>
  <c r="D983"/>
  <c r="C983"/>
  <c r="D982"/>
  <c r="C982"/>
  <c r="H982" s="1"/>
  <c r="D981"/>
  <c r="C981"/>
  <c r="D980"/>
  <c r="C980"/>
  <c r="H980" s="1"/>
  <c r="D979"/>
  <c r="C979"/>
  <c r="D978"/>
  <c r="C978"/>
  <c r="H978" s="1"/>
  <c r="D977"/>
  <c r="C977"/>
  <c r="D976"/>
  <c r="C976"/>
  <c r="H976" s="1"/>
  <c r="D975"/>
  <c r="C975"/>
  <c r="D974"/>
  <c r="C974"/>
  <c r="H974" s="1"/>
  <c r="D973"/>
  <c r="C973"/>
  <c r="D972"/>
  <c r="C972"/>
  <c r="H972" s="1"/>
  <c r="D971"/>
  <c r="C971"/>
  <c r="D970"/>
  <c r="C970"/>
  <c r="H970" s="1"/>
  <c r="D969"/>
  <c r="C969"/>
  <c r="D968"/>
  <c r="C968"/>
  <c r="H968" s="1"/>
  <c r="D967"/>
  <c r="C967"/>
  <c r="D966"/>
  <c r="C966"/>
  <c r="H966" s="1"/>
  <c r="D965"/>
  <c r="C965"/>
  <c r="D964"/>
  <c r="C964"/>
  <c r="H964" s="1"/>
  <c r="D963"/>
  <c r="C963"/>
  <c r="D962"/>
  <c r="C962"/>
  <c r="H962" s="1"/>
  <c r="D961"/>
  <c r="C961"/>
  <c r="D960"/>
  <c r="C960"/>
  <c r="H960" s="1"/>
  <c r="D959"/>
  <c r="C959"/>
  <c r="D958"/>
  <c r="C958"/>
  <c r="H958" s="1"/>
  <c r="D957"/>
  <c r="C957"/>
  <c r="D956"/>
  <c r="C956"/>
  <c r="H956" s="1"/>
  <c r="D955"/>
  <c r="C955"/>
  <c r="D954"/>
  <c r="C954"/>
  <c r="H954" s="1"/>
  <c r="D953"/>
  <c r="C953"/>
  <c r="D952"/>
  <c r="C952"/>
  <c r="H952" s="1"/>
  <c r="D951"/>
  <c r="C951"/>
  <c r="D950"/>
  <c r="C950"/>
  <c r="H950" s="1"/>
  <c r="D949"/>
  <c r="C949"/>
  <c r="D948"/>
  <c r="C948"/>
  <c r="H948" s="1"/>
  <c r="D947"/>
  <c r="C947"/>
  <c r="D946"/>
  <c r="C946"/>
  <c r="H946" s="1"/>
  <c r="D945"/>
  <c r="C945"/>
  <c r="D944"/>
  <c r="C944"/>
  <c r="H944" s="1"/>
  <c r="D943"/>
  <c r="C943"/>
  <c r="D942"/>
  <c r="C942"/>
  <c r="H942" s="1"/>
  <c r="D941"/>
  <c r="C941"/>
  <c r="D940"/>
  <c r="C940"/>
  <c r="H940" s="1"/>
  <c r="D939"/>
  <c r="C939"/>
  <c r="D938"/>
  <c r="C938"/>
  <c r="H938" s="1"/>
  <c r="D937"/>
  <c r="C937"/>
  <c r="D936"/>
  <c r="C936"/>
  <c r="H936" s="1"/>
  <c r="D935"/>
  <c r="C935"/>
  <c r="D934"/>
  <c r="C934"/>
  <c r="H934" s="1"/>
  <c r="D933"/>
  <c r="C933"/>
  <c r="D932"/>
  <c r="C932"/>
  <c r="H932" s="1"/>
  <c r="D931"/>
  <c r="C931"/>
  <c r="D930"/>
  <c r="C930"/>
  <c r="H930" s="1"/>
  <c r="D929"/>
  <c r="C929"/>
  <c r="D928"/>
  <c r="C928"/>
  <c r="H928" s="1"/>
  <c r="D927"/>
  <c r="C927"/>
  <c r="D926"/>
  <c r="C926"/>
  <c r="H926" s="1"/>
  <c r="D925"/>
  <c r="C925"/>
  <c r="D924"/>
  <c r="C924"/>
  <c r="H924" s="1"/>
  <c r="D923"/>
  <c r="C923"/>
  <c r="D922"/>
  <c r="C922"/>
  <c r="H922" s="1"/>
  <c r="D921"/>
  <c r="C921"/>
  <c r="D920"/>
  <c r="C920"/>
  <c r="H920" s="1"/>
  <c r="D919"/>
  <c r="C919"/>
  <c r="D918"/>
  <c r="C918"/>
  <c r="H918" s="1"/>
  <c r="D917"/>
  <c r="C917"/>
  <c r="D916"/>
  <c r="C916"/>
  <c r="H916" s="1"/>
  <c r="D915"/>
  <c r="C915"/>
  <c r="D914"/>
  <c r="C914"/>
  <c r="H914" s="1"/>
  <c r="D913"/>
  <c r="C913"/>
  <c r="D912"/>
  <c r="C912"/>
  <c r="H912" s="1"/>
  <c r="D911"/>
  <c r="C911"/>
  <c r="D910"/>
  <c r="C910"/>
  <c r="H910" s="1"/>
  <c r="D909"/>
  <c r="C909"/>
  <c r="D908"/>
  <c r="C908"/>
  <c r="H908" s="1"/>
  <c r="D907"/>
  <c r="C907"/>
  <c r="D906"/>
  <c r="C906"/>
  <c r="H906" s="1"/>
  <c r="D905"/>
  <c r="C905"/>
  <c r="D904"/>
  <c r="C904"/>
  <c r="H904" s="1"/>
  <c r="D903"/>
  <c r="C903"/>
  <c r="D902"/>
  <c r="C902"/>
  <c r="H902" s="1"/>
  <c r="D901"/>
  <c r="C901"/>
  <c r="D900"/>
  <c r="C900"/>
  <c r="H900" s="1"/>
  <c r="D899"/>
  <c r="C899"/>
  <c r="D898"/>
  <c r="C898"/>
  <c r="H898" s="1"/>
  <c r="D897"/>
  <c r="C897"/>
  <c r="D896"/>
  <c r="C896"/>
  <c r="H896" s="1"/>
  <c r="D895"/>
  <c r="C895"/>
  <c r="D894"/>
  <c r="C894"/>
  <c r="H894" s="1"/>
  <c r="D893"/>
  <c r="C893"/>
  <c r="D892"/>
  <c r="C892"/>
  <c r="H892" s="1"/>
  <c r="D891"/>
  <c r="C891"/>
  <c r="D890"/>
  <c r="C890"/>
  <c r="H890" s="1"/>
  <c r="D889"/>
  <c r="C889"/>
  <c r="D888"/>
  <c r="C888"/>
  <c r="H888" s="1"/>
  <c r="D887"/>
  <c r="C887"/>
  <c r="D886"/>
  <c r="C886"/>
  <c r="H886" s="1"/>
  <c r="D885"/>
  <c r="C885"/>
  <c r="D884"/>
  <c r="C884"/>
  <c r="H884" s="1"/>
  <c r="D883"/>
  <c r="C883"/>
  <c r="D882"/>
  <c r="C882"/>
  <c r="H882" s="1"/>
  <c r="D881"/>
  <c r="C881"/>
  <c r="D880"/>
  <c r="C880"/>
  <c r="H880" s="1"/>
  <c r="D879"/>
  <c r="C879"/>
  <c r="D878"/>
  <c r="C878"/>
  <c r="H878" s="1"/>
  <c r="D877"/>
  <c r="C877"/>
  <c r="D876"/>
  <c r="C876"/>
  <c r="H876" s="1"/>
  <c r="D875"/>
  <c r="C875"/>
  <c r="D874"/>
  <c r="C874"/>
  <c r="H874" s="1"/>
  <c r="D873"/>
  <c r="C873"/>
  <c r="D872"/>
  <c r="C872"/>
  <c r="H872" s="1"/>
  <c r="D871"/>
  <c r="C871"/>
  <c r="D870"/>
  <c r="C870"/>
  <c r="H870" s="1"/>
  <c r="D869"/>
  <c r="C869"/>
  <c r="D868"/>
  <c r="C868"/>
  <c r="H868" s="1"/>
  <c r="D867"/>
  <c r="C867"/>
  <c r="D866"/>
  <c r="C866"/>
  <c r="H866" s="1"/>
  <c r="D865"/>
  <c r="C865"/>
  <c r="D864"/>
  <c r="C864"/>
  <c r="H864" s="1"/>
  <c r="D863"/>
  <c r="C863"/>
  <c r="D862"/>
  <c r="C862"/>
  <c r="H862" s="1"/>
  <c r="D861"/>
  <c r="C861"/>
  <c r="D860"/>
  <c r="C860"/>
  <c r="H860" s="1"/>
  <c r="D859"/>
  <c r="C859"/>
  <c r="D858"/>
  <c r="C858"/>
  <c r="H858" s="1"/>
  <c r="D857"/>
  <c r="C857"/>
  <c r="D856"/>
  <c r="C856"/>
  <c r="H856" s="1"/>
  <c r="D855"/>
  <c r="C855"/>
  <c r="D854"/>
  <c r="C854"/>
  <c r="H854" s="1"/>
  <c r="D853"/>
  <c r="C853"/>
  <c r="D852"/>
  <c r="C852"/>
  <c r="H852" s="1"/>
  <c r="D851"/>
  <c r="C851"/>
  <c r="D850"/>
  <c r="C850"/>
  <c r="H850" s="1"/>
  <c r="D849"/>
  <c r="C849"/>
  <c r="D848"/>
  <c r="C848"/>
  <c r="H848" s="1"/>
  <c r="D847"/>
  <c r="C847"/>
  <c r="D846"/>
  <c r="C846"/>
  <c r="H846" s="1"/>
  <c r="D845"/>
  <c r="C845"/>
  <c r="D844"/>
  <c r="C844"/>
  <c r="H844" s="1"/>
  <c r="D843"/>
  <c r="C843"/>
  <c r="D842"/>
  <c r="C842"/>
  <c r="H842" s="1"/>
  <c r="D841"/>
  <c r="C841"/>
  <c r="D840"/>
  <c r="C840"/>
  <c r="H840" s="1"/>
  <c r="D839"/>
  <c r="C839"/>
  <c r="D838"/>
  <c r="C838"/>
  <c r="H838" s="1"/>
  <c r="D837"/>
  <c r="C837"/>
  <c r="D836"/>
  <c r="C836"/>
  <c r="H836" s="1"/>
  <c r="D835"/>
  <c r="C835"/>
  <c r="D834"/>
  <c r="C834"/>
  <c r="H834" s="1"/>
  <c r="D833"/>
  <c r="C833"/>
  <c r="D832"/>
  <c r="C832"/>
  <c r="H832" s="1"/>
  <c r="D831"/>
  <c r="C831"/>
  <c r="D830"/>
  <c r="C830"/>
  <c r="H830" s="1"/>
  <c r="D829"/>
  <c r="C829"/>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H714" s="1"/>
  <c r="D713"/>
  <c r="C713"/>
  <c r="H713" s="1"/>
  <c r="D712"/>
  <c r="C712"/>
  <c r="H712" s="1"/>
  <c r="D711"/>
  <c r="C711"/>
  <c r="H711" s="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H648" s="1"/>
  <c r="D647"/>
  <c r="C647"/>
  <c r="H647" s="1"/>
  <c r="D646"/>
  <c r="C646"/>
  <c r="H646" s="1"/>
  <c r="D645"/>
  <c r="C645"/>
  <c r="H645" s="1"/>
  <c r="D644"/>
  <c r="C644"/>
  <c r="H644" s="1"/>
  <c r="D643"/>
  <c r="C643"/>
  <c r="H643" s="1"/>
  <c r="D642"/>
  <c r="C642"/>
  <c r="H642" s="1"/>
  <c r="D641"/>
  <c r="C641"/>
  <c r="H641" s="1"/>
  <c r="D637"/>
  <c r="D632"/>
  <c r="C632"/>
  <c r="D631"/>
  <c r="C631"/>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C597"/>
  <c r="D596"/>
  <c r="C596"/>
  <c r="H596" s="1"/>
  <c r="D595"/>
  <c r="C595"/>
  <c r="H595" s="1"/>
  <c r="D594"/>
  <c r="C594"/>
  <c r="H594" s="1"/>
  <c r="D593"/>
  <c r="C593"/>
  <c r="H593" s="1"/>
  <c r="D592"/>
  <c r="C592"/>
  <c r="H592" s="1"/>
  <c r="D591"/>
  <c r="C591"/>
  <c r="H591" s="1"/>
  <c r="D590"/>
  <c r="C590"/>
  <c r="H590" s="1"/>
  <c r="D589"/>
  <c r="C589"/>
  <c r="H589" s="1"/>
  <c r="D588"/>
  <c r="C588"/>
  <c r="H588" s="1"/>
  <c r="D586"/>
  <c r="C586"/>
  <c r="D585"/>
  <c r="C585"/>
  <c r="H585" s="1"/>
  <c r="D584"/>
  <c r="C584"/>
  <c r="D583"/>
  <c r="C583"/>
  <c r="H583" s="1"/>
  <c r="D582"/>
  <c r="C582"/>
  <c r="D581"/>
  <c r="C581"/>
  <c r="H581" s="1"/>
  <c r="D580"/>
  <c r="C580"/>
  <c r="D579"/>
  <c r="C579"/>
  <c r="H579" s="1"/>
  <c r="D578"/>
  <c r="C578"/>
  <c r="D577"/>
  <c r="C577"/>
  <c r="H577" s="1"/>
  <c r="D576"/>
  <c r="C576"/>
  <c r="D575"/>
  <c r="C575"/>
  <c r="H575" s="1"/>
  <c r="D574"/>
  <c r="C574"/>
  <c r="D573"/>
  <c r="C573"/>
  <c r="H573" s="1"/>
  <c r="D572"/>
  <c r="C572"/>
  <c r="D571"/>
  <c r="C571"/>
  <c r="H571" s="1"/>
  <c r="D570"/>
  <c r="C570"/>
  <c r="D569"/>
  <c r="C569"/>
  <c r="H569" s="1"/>
  <c r="D568"/>
  <c r="C568"/>
  <c r="D567"/>
  <c r="C567"/>
  <c r="H567" s="1"/>
  <c r="D566"/>
  <c r="C566"/>
  <c r="D565"/>
  <c r="C565"/>
  <c r="H565" s="1"/>
  <c r="D564"/>
  <c r="C564"/>
  <c r="D563"/>
  <c r="C563"/>
  <c r="H563" s="1"/>
  <c r="D562"/>
  <c r="C562"/>
  <c r="D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D523"/>
  <c r="C523"/>
  <c r="D521"/>
  <c r="C521"/>
  <c r="D520"/>
  <c r="C520"/>
  <c r="D519"/>
  <c r="C519"/>
  <c r="D518"/>
  <c r="C518"/>
  <c r="D517"/>
  <c r="C517"/>
  <c r="D516"/>
  <c r="C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D477"/>
  <c r="C477"/>
  <c r="H477" s="1"/>
  <c r="D476"/>
  <c r="C476"/>
  <c r="D475"/>
  <c r="C475"/>
  <c r="H475" s="1"/>
  <c r="D474"/>
  <c r="C474"/>
  <c r="D473"/>
  <c r="C473"/>
  <c r="H473" s="1"/>
  <c r="D472"/>
  <c r="C472"/>
  <c r="D471"/>
  <c r="C471"/>
  <c r="H471" s="1"/>
  <c r="D470"/>
  <c r="C470"/>
  <c r="D469"/>
  <c r="C469"/>
  <c r="H469" s="1"/>
  <c r="D468"/>
  <c r="C468"/>
  <c r="D467"/>
  <c r="C467"/>
  <c r="H467" s="1"/>
  <c r="D466"/>
  <c r="D465"/>
  <c r="C465"/>
  <c r="D464"/>
  <c r="C464"/>
  <c r="C463"/>
  <c r="H463" s="1"/>
  <c r="D462"/>
  <c r="C462"/>
  <c r="H462" s="1"/>
  <c r="D461"/>
  <c r="C461"/>
  <c r="H461" s="1"/>
  <c r="D460"/>
  <c r="C460"/>
  <c r="H460" s="1"/>
  <c r="D459"/>
  <c r="C459"/>
  <c r="H459" s="1"/>
  <c r="D458"/>
  <c r="C458"/>
  <c r="H458" s="1"/>
  <c r="C457"/>
  <c r="H457" s="1"/>
  <c r="D456"/>
  <c r="C456"/>
  <c r="D455"/>
  <c r="C455"/>
  <c r="D454"/>
  <c r="C454"/>
  <c r="C453"/>
  <c r="H453"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5"/>
  <c r="D413"/>
  <c r="C413"/>
  <c r="D412"/>
  <c r="C412"/>
  <c r="D411"/>
  <c r="C411"/>
  <c r="D406"/>
  <c r="C406"/>
  <c r="D405"/>
  <c r="C405"/>
  <c r="D404"/>
  <c r="C404"/>
  <c r="D401"/>
  <c r="C401"/>
  <c r="D400"/>
  <c r="C400"/>
  <c r="D399"/>
  <c r="C399"/>
  <c r="D398"/>
  <c r="C398"/>
  <c r="D397"/>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D358"/>
  <c r="D357"/>
  <c r="C357"/>
  <c r="D356"/>
  <c r="C356"/>
  <c r="D355"/>
  <c r="C355"/>
  <c r="D354"/>
  <c r="C354"/>
  <c r="D353"/>
  <c r="C353"/>
  <c r="D352"/>
  <c r="C352"/>
  <c r="D351"/>
  <c r="C351"/>
  <c r="D350"/>
  <c r="C350"/>
  <c r="D349"/>
  <c r="C349"/>
  <c r="D348"/>
  <c r="C348"/>
  <c r="D347"/>
  <c r="C347"/>
  <c r="D346"/>
  <c r="D344"/>
  <c r="C344"/>
  <c r="D343"/>
  <c r="D342"/>
  <c r="C342"/>
  <c r="H342" s="1"/>
  <c r="D341"/>
  <c r="C341"/>
  <c r="D340"/>
  <c r="D339"/>
  <c r="D338"/>
  <c r="C338"/>
  <c r="D337"/>
  <c r="C337"/>
  <c r="D336"/>
  <c r="C336"/>
  <c r="D335"/>
  <c r="C335"/>
  <c r="D334"/>
  <c r="C334"/>
  <c r="D333"/>
  <c r="C333"/>
  <c r="D332"/>
  <c r="C332"/>
  <c r="D331"/>
  <c r="C331"/>
  <c r="D330"/>
  <c r="C330"/>
  <c r="D329"/>
  <c r="C329"/>
  <c r="D328"/>
  <c r="C328"/>
  <c r="D327"/>
  <c r="C327"/>
  <c r="C326"/>
  <c r="D325"/>
  <c r="C325"/>
  <c r="D324"/>
  <c r="C324"/>
  <c r="D323"/>
  <c r="C323"/>
  <c r="D322"/>
  <c r="C322"/>
  <c r="D321"/>
  <c r="C321"/>
  <c r="D320"/>
  <c r="C320"/>
  <c r="D319"/>
  <c r="C319"/>
  <c r="D318"/>
  <c r="C318"/>
  <c r="D317"/>
  <c r="C317"/>
  <c r="D316"/>
  <c r="C316"/>
  <c r="D315"/>
  <c r="C315"/>
  <c r="D314"/>
  <c r="C314"/>
  <c r="D313"/>
  <c r="C313"/>
  <c r="C312"/>
  <c r="D311"/>
  <c r="C311"/>
  <c r="D310"/>
  <c r="C310"/>
  <c r="D309"/>
  <c r="C309"/>
  <c r="D308"/>
  <c r="C308"/>
  <c r="D307"/>
  <c r="C307"/>
  <c r="D305"/>
  <c r="C305"/>
  <c r="D304"/>
  <c r="C304"/>
  <c r="D303"/>
  <c r="C303"/>
  <c r="D302"/>
  <c r="C302"/>
  <c r="D301"/>
  <c r="C301"/>
  <c r="D300"/>
  <c r="C300"/>
  <c r="D299"/>
  <c r="C299"/>
  <c r="D298"/>
  <c r="C298"/>
  <c r="D297"/>
  <c r="C297"/>
  <c r="D296"/>
  <c r="C296"/>
  <c r="D295"/>
  <c r="C295"/>
  <c r="D294"/>
  <c r="C294"/>
  <c r="D292"/>
  <c r="C292"/>
  <c r="H292" s="1"/>
  <c r="D291"/>
  <c r="C291"/>
  <c r="D290"/>
  <c r="C290"/>
  <c r="H290" s="1"/>
  <c r="D289"/>
  <c r="C289"/>
  <c r="D288"/>
  <c r="C288"/>
  <c r="H288" s="1"/>
  <c r="C284"/>
  <c r="D283"/>
  <c r="C283"/>
  <c r="D282"/>
  <c r="C282"/>
  <c r="D281"/>
  <c r="C281"/>
  <c r="D280"/>
  <c r="C280"/>
  <c r="D279"/>
  <c r="C279"/>
  <c r="D278"/>
  <c r="C278"/>
  <c r="D277"/>
  <c r="C277"/>
  <c r="D276"/>
  <c r="C276"/>
  <c r="D275"/>
  <c r="D274"/>
  <c r="C274"/>
  <c r="H274" s="1"/>
  <c r="D273"/>
  <c r="C273"/>
  <c r="D272"/>
  <c r="C272"/>
  <c r="H272" s="1"/>
  <c r="D271"/>
  <c r="C271"/>
  <c r="D270"/>
  <c r="C270"/>
  <c r="H270" s="1"/>
  <c r="D269"/>
  <c r="C269"/>
  <c r="D268"/>
  <c r="C268"/>
  <c r="H268" s="1"/>
  <c r="D267"/>
  <c r="C267"/>
  <c r="D266"/>
  <c r="C266"/>
  <c r="H266" s="1"/>
  <c r="D265"/>
  <c r="C265"/>
  <c r="C264"/>
  <c r="D263"/>
  <c r="C263"/>
  <c r="D262"/>
  <c r="C262"/>
  <c r="D261"/>
  <c r="C261"/>
  <c r="D260"/>
  <c r="C260"/>
  <c r="D258"/>
  <c r="C258"/>
  <c r="D257"/>
  <c r="C257"/>
  <c r="D256"/>
  <c r="C256"/>
  <c r="D255"/>
  <c r="C255"/>
  <c r="D254"/>
  <c r="C254"/>
  <c r="D253"/>
  <c r="C253"/>
  <c r="D252"/>
  <c r="C252"/>
  <c r="D251"/>
  <c r="C251"/>
  <c r="D250"/>
  <c r="C250"/>
  <c r="D249"/>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19"/>
  <c r="C219"/>
  <c r="D218"/>
  <c r="C218"/>
  <c r="D217"/>
  <c r="C217"/>
  <c r="D216"/>
  <c r="C216"/>
  <c r="D215"/>
  <c r="D214"/>
  <c r="C214"/>
  <c r="D213"/>
  <c r="C213"/>
  <c r="D212"/>
  <c r="C212"/>
  <c r="D211"/>
  <c r="D210"/>
  <c r="C210"/>
  <c r="H210" s="1"/>
  <c r="D209"/>
  <c r="C209"/>
  <c r="D208"/>
  <c r="C208"/>
  <c r="H208" s="1"/>
  <c r="D207"/>
  <c r="C207"/>
  <c r="D206"/>
  <c r="C206"/>
  <c r="H206" s="1"/>
  <c r="D205"/>
  <c r="C205"/>
  <c r="D204"/>
  <c r="C204"/>
  <c r="H204" s="1"/>
  <c r="D203"/>
  <c r="C203"/>
  <c r="D202"/>
  <c r="C202"/>
  <c r="H202" s="1"/>
  <c r="D201"/>
  <c r="C201"/>
  <c r="D200"/>
  <c r="C200"/>
  <c r="H200" s="1"/>
  <c r="D199"/>
  <c r="C199"/>
  <c r="D198"/>
  <c r="C198"/>
  <c r="H198" s="1"/>
  <c r="D197"/>
  <c r="C197"/>
  <c r="D196"/>
  <c r="C196"/>
  <c r="H196" s="1"/>
  <c r="D195"/>
  <c r="C195"/>
  <c r="D194"/>
  <c r="C194"/>
  <c r="H194" s="1"/>
  <c r="D193"/>
  <c r="C193"/>
  <c r="D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D164"/>
  <c r="C164"/>
  <c r="D163"/>
  <c r="C163"/>
  <c r="D162"/>
  <c r="C162"/>
  <c r="D161"/>
  <c r="C161"/>
  <c r="D160"/>
  <c r="C160"/>
  <c r="D159"/>
  <c r="D158"/>
  <c r="C158"/>
  <c r="D157"/>
  <c r="C157"/>
  <c r="D156"/>
  <c r="C156"/>
  <c r="D155"/>
  <c r="D154"/>
  <c r="C154"/>
  <c r="D153"/>
  <c r="C153"/>
  <c r="D152"/>
  <c r="C152"/>
  <c r="D151"/>
  <c r="C151"/>
  <c r="D150"/>
  <c r="C150"/>
  <c r="D149"/>
  <c r="C149"/>
  <c r="D148"/>
  <c r="D146"/>
  <c r="C146"/>
  <c r="D145"/>
  <c r="C145"/>
  <c r="D144"/>
  <c r="C144"/>
  <c r="D143"/>
  <c r="C143"/>
  <c r="D142"/>
  <c r="C142"/>
  <c r="D141"/>
  <c r="C141"/>
  <c r="D140"/>
  <c r="C140"/>
  <c r="D139"/>
  <c r="C139"/>
  <c r="D138"/>
  <c r="C138"/>
  <c r="D137"/>
  <c r="C137"/>
  <c r="D136"/>
  <c r="C136"/>
  <c r="D135"/>
  <c r="D134"/>
  <c r="C134"/>
  <c r="D133"/>
  <c r="C133"/>
  <c r="D132"/>
  <c r="C132"/>
  <c r="D131"/>
  <c r="C131"/>
  <c r="D130"/>
  <c r="C130"/>
  <c r="D129"/>
  <c r="D128"/>
  <c r="C128"/>
  <c r="D127"/>
  <c r="C127"/>
  <c r="D126"/>
  <c r="C126"/>
  <c r="D125"/>
  <c r="C125"/>
  <c r="D124"/>
  <c r="C124"/>
  <c r="D123"/>
  <c r="C123"/>
  <c r="D122"/>
  <c r="C122"/>
  <c r="D121"/>
  <c r="C121"/>
  <c r="D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2"/>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8"/>
  <c r="C78"/>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6"/>
  <c r="D45"/>
  <c r="C45"/>
  <c r="H45" s="1"/>
  <c r="D44"/>
  <c r="C44"/>
  <c r="D43"/>
  <c r="C43"/>
  <c r="H43" s="1"/>
  <c r="D42"/>
  <c r="C42"/>
  <c r="D41"/>
  <c r="C41"/>
  <c r="H41" s="1"/>
  <c r="D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D3"/>
  <c r="D2"/>
  <c r="H1034" l="1"/>
  <c r="H1036"/>
  <c r="H1038"/>
  <c r="H1040"/>
  <c r="H1042"/>
  <c r="H1044"/>
  <c r="H1156"/>
  <c r="H1158"/>
  <c r="H1160"/>
  <c r="H1162"/>
  <c r="H1164"/>
  <c r="H1166"/>
  <c r="H1221"/>
  <c r="H1308"/>
  <c r="H1310"/>
  <c r="H1312"/>
  <c r="H1314"/>
  <c r="H1418"/>
  <c r="H1420"/>
  <c r="H1422"/>
  <c r="E46" i="9"/>
  <c r="B46" s="1"/>
  <c r="E54"/>
  <c r="B54" s="1"/>
  <c r="B65"/>
  <c r="E68"/>
  <c r="B68" s="1"/>
  <c r="E105"/>
  <c r="E123"/>
  <c r="B123" s="1"/>
  <c r="B239"/>
  <c r="B271"/>
  <c r="H5" i="1"/>
  <c r="H7"/>
  <c r="H9"/>
  <c r="H11"/>
  <c r="H13"/>
  <c r="H15"/>
  <c r="H17"/>
  <c r="H19"/>
  <c r="H21"/>
  <c r="H23"/>
  <c r="H25"/>
  <c r="H27"/>
  <c r="H29"/>
  <c r="H31"/>
  <c r="H33"/>
  <c r="H35"/>
  <c r="H37"/>
  <c r="H39"/>
  <c r="H136"/>
  <c r="H138"/>
  <c r="H140"/>
  <c r="H142"/>
  <c r="H144"/>
  <c r="H146"/>
  <c r="H260"/>
  <c r="H262"/>
  <c r="H405"/>
  <c r="H411"/>
  <c r="H413"/>
  <c r="H455"/>
  <c r="H479"/>
  <c r="H481"/>
  <c r="H483"/>
  <c r="H485"/>
  <c r="H487"/>
  <c r="H489"/>
  <c r="H491"/>
  <c r="H493"/>
  <c r="H495"/>
  <c r="H497"/>
  <c r="H499"/>
  <c r="H501"/>
  <c r="H503"/>
  <c r="H505"/>
  <c r="H507"/>
  <c r="H509"/>
  <c r="H511"/>
  <c r="H513"/>
  <c r="H515"/>
  <c r="H517"/>
  <c r="H519"/>
  <c r="H521"/>
  <c r="H632"/>
  <c r="H987"/>
  <c r="H989"/>
  <c r="B73" i="9"/>
  <c r="B105"/>
  <c r="E128"/>
  <c r="B128" s="1"/>
  <c r="B219"/>
  <c r="F228"/>
  <c r="B228" s="1"/>
  <c r="F240"/>
  <c r="B240" s="1"/>
  <c r="B243"/>
  <c r="F248"/>
  <c r="B248" s="1"/>
  <c r="B251"/>
  <c r="E285"/>
  <c r="B285" s="1"/>
  <c r="E23"/>
  <c r="B23" s="1"/>
  <c r="B81"/>
  <c r="E131"/>
  <c r="B131" s="1"/>
  <c r="E136"/>
  <c r="B136" s="1"/>
  <c r="E159"/>
  <c r="B159" s="1"/>
  <c r="F220"/>
  <c r="B220" s="1"/>
  <c r="B223"/>
  <c r="F252"/>
  <c r="B252" s="1"/>
  <c r="B255"/>
  <c r="E279"/>
  <c r="B279" s="1"/>
  <c r="H47" i="1"/>
  <c r="H49"/>
  <c r="H51"/>
  <c r="H53"/>
  <c r="H55"/>
  <c r="H57"/>
  <c r="H59"/>
  <c r="H61"/>
  <c r="H63"/>
  <c r="H65"/>
  <c r="H67"/>
  <c r="H69"/>
  <c r="H71"/>
  <c r="H73"/>
  <c r="H75"/>
  <c r="H77"/>
  <c r="H79"/>
  <c r="H81"/>
  <c r="H83"/>
  <c r="H85"/>
  <c r="H87"/>
  <c r="H89"/>
  <c r="H91"/>
  <c r="H93"/>
  <c r="H166"/>
  <c r="H168"/>
  <c r="H170"/>
  <c r="H172"/>
  <c r="H174"/>
  <c r="H176"/>
  <c r="H178"/>
  <c r="H180"/>
  <c r="H182"/>
  <c r="H184"/>
  <c r="H186"/>
  <c r="H188"/>
  <c r="H190"/>
  <c r="H344"/>
  <c r="H404"/>
  <c r="H406"/>
  <c r="H412"/>
  <c r="H465"/>
  <c r="H523"/>
  <c r="H525"/>
  <c r="H527"/>
  <c r="H529"/>
  <c r="H531"/>
  <c r="H533"/>
  <c r="H535"/>
  <c r="H537"/>
  <c r="H539"/>
  <c r="H541"/>
  <c r="H543"/>
  <c r="H545"/>
  <c r="H547"/>
  <c r="H549"/>
  <c r="H551"/>
  <c r="H553"/>
  <c r="H555"/>
  <c r="H557"/>
  <c r="H559"/>
  <c r="H599"/>
  <c r="H601"/>
  <c r="H603"/>
  <c r="H605"/>
  <c r="H607"/>
  <c r="H609"/>
  <c r="H611"/>
  <c r="H613"/>
  <c r="H615"/>
  <c r="H619"/>
  <c r="H621"/>
  <c r="H623"/>
  <c r="H625"/>
  <c r="H627"/>
  <c r="H631"/>
  <c r="H986"/>
  <c r="H988"/>
  <c r="H1098"/>
  <c r="H1100"/>
  <c r="H1102"/>
  <c r="H1104"/>
  <c r="H1106"/>
  <c r="H1108"/>
  <c r="H1110"/>
  <c r="H1112"/>
  <c r="H1114"/>
  <c r="H1116"/>
  <c r="H1118"/>
  <c r="H1120"/>
  <c r="H1122"/>
  <c r="H1124"/>
  <c r="H1126"/>
  <c r="H1128"/>
  <c r="H1130"/>
  <c r="H1132"/>
  <c r="H1134"/>
  <c r="H1136"/>
  <c r="H1138"/>
  <c r="H1140"/>
  <c r="H1142"/>
  <c r="H1144"/>
  <c r="H1146"/>
  <c r="H1148"/>
  <c r="H1150"/>
  <c r="H1186"/>
  <c r="H1188"/>
  <c r="H1190"/>
  <c r="H1192"/>
  <c r="H1194"/>
  <c r="H1196"/>
  <c r="H1198"/>
  <c r="H1200"/>
  <c r="H1202"/>
  <c r="H1204"/>
  <c r="H1206"/>
  <c r="H1208"/>
  <c r="H1210"/>
  <c r="H1384"/>
  <c r="H1386"/>
  <c r="H1388"/>
  <c r="H1390"/>
  <c r="H1392"/>
  <c r="H1394"/>
  <c r="H1396"/>
  <c r="H1398"/>
  <c r="H1400"/>
  <c r="H1402"/>
  <c r="H1404"/>
  <c r="H1406"/>
  <c r="H1414"/>
  <c r="J1472"/>
  <c r="J1474"/>
  <c r="J1476"/>
  <c r="J1478"/>
  <c r="E97" i="9"/>
  <c r="B97" s="1"/>
  <c r="E127"/>
  <c r="B127" s="1"/>
  <c r="B215"/>
  <c r="F232"/>
  <c r="B232" s="1"/>
  <c r="B235"/>
  <c r="B247"/>
  <c r="B259"/>
  <c r="F264"/>
  <c r="B264" s="1"/>
  <c r="B267"/>
  <c r="F216"/>
  <c r="B216" s="1"/>
  <c r="E283"/>
  <c r="B283" s="1"/>
  <c r="E284"/>
  <c r="B284" s="1"/>
  <c r="F279" i="4"/>
  <c r="C275" i="1"/>
  <c r="H275" s="1"/>
  <c r="D263" i="4"/>
  <c r="F345"/>
  <c r="D344"/>
  <c r="C340" i="1"/>
  <c r="H340" s="1"/>
  <c r="E114" i="6"/>
  <c r="D1409" i="1"/>
  <c r="H1409" s="1"/>
  <c r="F122" i="6"/>
  <c r="D114"/>
  <c r="C1416" i="1"/>
  <c r="H1416" s="1"/>
  <c r="F129" i="6"/>
  <c r="C1423" i="1"/>
  <c r="H1423" s="1"/>
  <c r="D38" i="7"/>
  <c r="C1470" i="1"/>
  <c r="H1470" s="1"/>
  <c r="H4"/>
  <c r="H6"/>
  <c r="H8"/>
  <c r="H10"/>
  <c r="H12"/>
  <c r="H14"/>
  <c r="H16"/>
  <c r="H18"/>
  <c r="H20"/>
  <c r="H22"/>
  <c r="H24"/>
  <c r="H26"/>
  <c r="H28"/>
  <c r="H30"/>
  <c r="H32"/>
  <c r="H34"/>
  <c r="H36"/>
  <c r="H38"/>
  <c r="H42"/>
  <c r="H44"/>
  <c r="H48"/>
  <c r="H50"/>
  <c r="H52"/>
  <c r="H54"/>
  <c r="H56"/>
  <c r="H58"/>
  <c r="H60"/>
  <c r="H62"/>
  <c r="H64"/>
  <c r="H66"/>
  <c r="H68"/>
  <c r="H70"/>
  <c r="H72"/>
  <c r="H74"/>
  <c r="H76"/>
  <c r="H78"/>
  <c r="H80"/>
  <c r="H82"/>
  <c r="H84"/>
  <c r="H86"/>
  <c r="H88"/>
  <c r="H90"/>
  <c r="H92"/>
  <c r="H94"/>
  <c r="H96"/>
  <c r="H98"/>
  <c r="H100"/>
  <c r="H104"/>
  <c r="H106"/>
  <c r="H108"/>
  <c r="H110"/>
  <c r="H112"/>
  <c r="H114"/>
  <c r="H116"/>
  <c r="H118"/>
  <c r="H122"/>
  <c r="H124"/>
  <c r="H126"/>
  <c r="H128"/>
  <c r="H156"/>
  <c r="H158"/>
  <c r="H216"/>
  <c r="H218"/>
  <c r="H222"/>
  <c r="H224"/>
  <c r="H226"/>
  <c r="H228"/>
  <c r="H230"/>
  <c r="H232"/>
  <c r="H234"/>
  <c r="H236"/>
  <c r="H238"/>
  <c r="H240"/>
  <c r="H242"/>
  <c r="H244"/>
  <c r="H246"/>
  <c r="H276"/>
  <c r="H278"/>
  <c r="H280"/>
  <c r="H282"/>
  <c r="H284"/>
  <c r="H348"/>
  <c r="H350"/>
  <c r="H352"/>
  <c r="H354"/>
  <c r="H356"/>
  <c r="H360"/>
  <c r="H362"/>
  <c r="H364"/>
  <c r="H366"/>
  <c r="H368"/>
  <c r="H370"/>
  <c r="H372"/>
  <c r="H374"/>
  <c r="H376"/>
  <c r="H378"/>
  <c r="H380"/>
  <c r="H382"/>
  <c r="H384"/>
  <c r="H386"/>
  <c r="H388"/>
  <c r="H390"/>
  <c r="H392"/>
  <c r="H394"/>
  <c r="H396"/>
  <c r="H398"/>
  <c r="H400"/>
  <c r="H454"/>
  <c r="H456"/>
  <c r="E263" i="4"/>
  <c r="D259" i="1" s="1"/>
  <c r="D264"/>
  <c r="G264" s="1"/>
  <c r="F348" i="4"/>
  <c r="C343" i="1"/>
  <c r="H343" s="1"/>
  <c r="H150"/>
  <c r="H152"/>
  <c r="H154"/>
  <c r="H212"/>
  <c r="H214"/>
  <c r="H598"/>
  <c r="H600"/>
  <c r="H602"/>
  <c r="H604"/>
  <c r="H606"/>
  <c r="H608"/>
  <c r="H610"/>
  <c r="H612"/>
  <c r="H614"/>
  <c r="H616"/>
  <c r="H618"/>
  <c r="H620"/>
  <c r="H622"/>
  <c r="H624"/>
  <c r="H626"/>
  <c r="H628"/>
  <c r="E408" i="4"/>
  <c r="D403" i="1" s="1"/>
  <c r="D345"/>
  <c r="H829"/>
  <c r="H831"/>
  <c r="H833"/>
  <c r="H835"/>
  <c r="H837"/>
  <c r="H839"/>
  <c r="H841"/>
  <c r="H843"/>
  <c r="H845"/>
  <c r="H847"/>
  <c r="H849"/>
  <c r="H851"/>
  <c r="H853"/>
  <c r="H855"/>
  <c r="H857"/>
  <c r="H859"/>
  <c r="H861"/>
  <c r="H863"/>
  <c r="H865"/>
  <c r="H867"/>
  <c r="H869"/>
  <c r="H871"/>
  <c r="H873"/>
  <c r="H875"/>
  <c r="H877"/>
  <c r="H879"/>
  <c r="H881"/>
  <c r="H883"/>
  <c r="H885"/>
  <c r="H887"/>
  <c r="H889"/>
  <c r="H891"/>
  <c r="H893"/>
  <c r="H895"/>
  <c r="H897"/>
  <c r="H899"/>
  <c r="H901"/>
  <c r="H903"/>
  <c r="H905"/>
  <c r="H907"/>
  <c r="H909"/>
  <c r="H911"/>
  <c r="H913"/>
  <c r="H915"/>
  <c r="H917"/>
  <c r="H919"/>
  <c r="H921"/>
  <c r="H923"/>
  <c r="H925"/>
  <c r="H927"/>
  <c r="H929"/>
  <c r="H931"/>
  <c r="H933"/>
  <c r="H935"/>
  <c r="H937"/>
  <c r="H939"/>
  <c r="H941"/>
  <c r="H943"/>
  <c r="H945"/>
  <c r="H947"/>
  <c r="H949"/>
  <c r="H951"/>
  <c r="H953"/>
  <c r="H955"/>
  <c r="H957"/>
  <c r="H959"/>
  <c r="H961"/>
  <c r="H963"/>
  <c r="H965"/>
  <c r="H967"/>
  <c r="H969"/>
  <c r="H971"/>
  <c r="H973"/>
  <c r="H975"/>
  <c r="H977"/>
  <c r="H979"/>
  <c r="H981"/>
  <c r="H983"/>
  <c r="H1049"/>
  <c r="H1051"/>
  <c r="H1053"/>
  <c r="H1055"/>
  <c r="H1057"/>
  <c r="H1059"/>
  <c r="H1061"/>
  <c r="H1063"/>
  <c r="H1065"/>
  <c r="H1067"/>
  <c r="H1069"/>
  <c r="H1071"/>
  <c r="H1073"/>
  <c r="H1075"/>
  <c r="H1077"/>
  <c r="H1079"/>
  <c r="H1081"/>
  <c r="H1083"/>
  <c r="H1085"/>
  <c r="H1087"/>
  <c r="H1089"/>
  <c r="H1091"/>
  <c r="H1093"/>
  <c r="H1095"/>
  <c r="H1155"/>
  <c r="H1157"/>
  <c r="H1159"/>
  <c r="H1161"/>
  <c r="H1163"/>
  <c r="H1165"/>
  <c r="H1169"/>
  <c r="H1171"/>
  <c r="H1173"/>
  <c r="H1175"/>
  <c r="H1177"/>
  <c r="H1179"/>
  <c r="H1181"/>
  <c r="H1223"/>
  <c r="H1225"/>
  <c r="H1227"/>
  <c r="H1229"/>
  <c r="H1231"/>
  <c r="H1233"/>
  <c r="H1235"/>
  <c r="H1237"/>
  <c r="H1239"/>
  <c r="H1241"/>
  <c r="H1243"/>
  <c r="H1245"/>
  <c r="H1247"/>
  <c r="H1249"/>
  <c r="H1251"/>
  <c r="H1253"/>
  <c r="H1255"/>
  <c r="H1257"/>
  <c r="H1259"/>
  <c r="H1261"/>
  <c r="H1263"/>
  <c r="H1265"/>
  <c r="H1267"/>
  <c r="H1269"/>
  <c r="H1271"/>
  <c r="H1273"/>
  <c r="H1275"/>
  <c r="H1277"/>
  <c r="H1279"/>
  <c r="H1281"/>
  <c r="H1283"/>
  <c r="H1285"/>
  <c r="H1287"/>
  <c r="H1289"/>
  <c r="H1291"/>
  <c r="H1293"/>
  <c r="H1295"/>
  <c r="H1297"/>
  <c r="H1301"/>
  <c r="H1303"/>
  <c r="H1305"/>
  <c r="H1307"/>
  <c r="H1309"/>
  <c r="F473" i="4"/>
  <c r="D472"/>
  <c r="F529"/>
  <c r="F594"/>
  <c r="D593"/>
  <c r="H142" i="9"/>
  <c r="D597" i="1"/>
  <c r="H597" s="1"/>
  <c r="H289" i="9"/>
  <c r="E176" i="5"/>
  <c r="D1154" i="1"/>
  <c r="F207" i="5"/>
  <c r="D206"/>
  <c r="C1184" i="1"/>
  <c r="H1184" s="1"/>
  <c r="F45" i="4"/>
  <c r="D44"/>
  <c r="F169"/>
  <c r="C165" i="1"/>
  <c r="H165" s="1"/>
  <c r="D163" i="4"/>
  <c r="F216"/>
  <c r="D215"/>
  <c r="F219"/>
  <c r="C215" i="1"/>
  <c r="H215" s="1"/>
  <c r="F253" i="4"/>
  <c r="D252"/>
  <c r="C249" i="1"/>
  <c r="H249" s="1"/>
  <c r="H130"/>
  <c r="H132"/>
  <c r="H134"/>
  <c r="H160"/>
  <c r="H162"/>
  <c r="H164"/>
  <c r="H250"/>
  <c r="H252"/>
  <c r="H254"/>
  <c r="H256"/>
  <c r="H258"/>
  <c r="H294"/>
  <c r="H296"/>
  <c r="H298"/>
  <c r="H300"/>
  <c r="H302"/>
  <c r="H304"/>
  <c r="H308"/>
  <c r="H310"/>
  <c r="H312"/>
  <c r="H314"/>
  <c r="H316"/>
  <c r="H318"/>
  <c r="H320"/>
  <c r="H322"/>
  <c r="H324"/>
  <c r="H326"/>
  <c r="H328"/>
  <c r="H330"/>
  <c r="H332"/>
  <c r="H334"/>
  <c r="H336"/>
  <c r="H338"/>
  <c r="H464"/>
  <c r="H468"/>
  <c r="H470"/>
  <c r="H472"/>
  <c r="H474"/>
  <c r="H476"/>
  <c r="H480"/>
  <c r="H482"/>
  <c r="H484"/>
  <c r="H486"/>
  <c r="H488"/>
  <c r="H490"/>
  <c r="H492"/>
  <c r="H494"/>
  <c r="H496"/>
  <c r="H498"/>
  <c r="H500"/>
  <c r="H502"/>
  <c r="H504"/>
  <c r="H506"/>
  <c r="H508"/>
  <c r="H510"/>
  <c r="H512"/>
  <c r="H514"/>
  <c r="H516"/>
  <c r="H518"/>
  <c r="H520"/>
  <c r="H524"/>
  <c r="H526"/>
  <c r="H528"/>
  <c r="H530"/>
  <c r="H532"/>
  <c r="H534"/>
  <c r="H536"/>
  <c r="H538"/>
  <c r="H540"/>
  <c r="H542"/>
  <c r="H544"/>
  <c r="H546"/>
  <c r="H548"/>
  <c r="H550"/>
  <c r="H552"/>
  <c r="H554"/>
  <c r="H556"/>
  <c r="H558"/>
  <c r="H560"/>
  <c r="H562"/>
  <c r="H564"/>
  <c r="H566"/>
  <c r="H568"/>
  <c r="H570"/>
  <c r="H572"/>
  <c r="H574"/>
  <c r="H576"/>
  <c r="H578"/>
  <c r="H580"/>
  <c r="H582"/>
  <c r="H584"/>
  <c r="H586"/>
  <c r="H1097"/>
  <c r="H1099"/>
  <c r="H1101"/>
  <c r="H1103"/>
  <c r="H1105"/>
  <c r="H1107"/>
  <c r="H1109"/>
  <c r="H1111"/>
  <c r="H1113"/>
  <c r="H1115"/>
  <c r="H1117"/>
  <c r="H1119"/>
  <c r="H1121"/>
  <c r="H1123"/>
  <c r="H1125"/>
  <c r="H1127"/>
  <c r="H1129"/>
  <c r="H1131"/>
  <c r="H1133"/>
  <c r="H1135"/>
  <c r="H1137"/>
  <c r="H1139"/>
  <c r="H1141"/>
  <c r="H1143"/>
  <c r="H1145"/>
  <c r="H1147"/>
  <c r="H1149"/>
  <c r="H1151"/>
  <c r="H1185"/>
  <c r="H1187"/>
  <c r="H1189"/>
  <c r="H1191"/>
  <c r="H1193"/>
  <c r="H1195"/>
  <c r="H1197"/>
  <c r="H1199"/>
  <c r="H1201"/>
  <c r="H1203"/>
  <c r="H1205"/>
  <c r="H1207"/>
  <c r="H1209"/>
  <c r="H1211"/>
  <c r="H1213"/>
  <c r="F159" i="4"/>
  <c r="C155" i="1"/>
  <c r="H155" s="1"/>
  <c r="H1154"/>
  <c r="H1212"/>
  <c r="H1216"/>
  <c r="H1218"/>
  <c r="H1220"/>
  <c r="H1224"/>
  <c r="H1226"/>
  <c r="H1228"/>
  <c r="H1230"/>
  <c r="H1232"/>
  <c r="H1234"/>
  <c r="H1236"/>
  <c r="H1238"/>
  <c r="H1240"/>
  <c r="H1242"/>
  <c r="H1244"/>
  <c r="H1246"/>
  <c r="H1248"/>
  <c r="H1250"/>
  <c r="H1252"/>
  <c r="H1254"/>
  <c r="H1256"/>
  <c r="H1258"/>
  <c r="H1260"/>
  <c r="H1262"/>
  <c r="H1264"/>
  <c r="H1266"/>
  <c r="H1268"/>
  <c r="H1270"/>
  <c r="H1272"/>
  <c r="H1274"/>
  <c r="H1276"/>
  <c r="H1278"/>
  <c r="H1280"/>
  <c r="H1282"/>
  <c r="H1284"/>
  <c r="H1286"/>
  <c r="H1288"/>
  <c r="H1290"/>
  <c r="H1292"/>
  <c r="H1294"/>
  <c r="H1296"/>
  <c r="H1298"/>
  <c r="H1300"/>
  <c r="H1302"/>
  <c r="H1304"/>
  <c r="H1306"/>
  <c r="H1412"/>
  <c r="H1436"/>
  <c r="H1438"/>
  <c r="J1440"/>
  <c r="J1442"/>
  <c r="J1444"/>
  <c r="J1446"/>
  <c r="J1448"/>
  <c r="J1450"/>
  <c r="J1452"/>
  <c r="F134" i="4"/>
  <c r="D133"/>
  <c r="F153"/>
  <c r="D152"/>
  <c r="E252"/>
  <c r="D248" i="1" s="1"/>
  <c r="E298" i="4"/>
  <c r="F6" i="6"/>
  <c r="D5"/>
  <c r="F5" s="1"/>
  <c r="H95" i="1"/>
  <c r="H97"/>
  <c r="H99"/>
  <c r="H101"/>
  <c r="H103"/>
  <c r="H105"/>
  <c r="H107"/>
  <c r="H109"/>
  <c r="H111"/>
  <c r="H113"/>
  <c r="H115"/>
  <c r="H117"/>
  <c r="H119"/>
  <c r="H121"/>
  <c r="H123"/>
  <c r="H125"/>
  <c r="H127"/>
  <c r="H131"/>
  <c r="H133"/>
  <c r="H137"/>
  <c r="H139"/>
  <c r="H141"/>
  <c r="H143"/>
  <c r="H145"/>
  <c r="H149"/>
  <c r="H151"/>
  <c r="H153"/>
  <c r="H157"/>
  <c r="H161"/>
  <c r="H163"/>
  <c r="H167"/>
  <c r="H169"/>
  <c r="H171"/>
  <c r="H173"/>
  <c r="H175"/>
  <c r="H177"/>
  <c r="H179"/>
  <c r="H181"/>
  <c r="H183"/>
  <c r="H185"/>
  <c r="H187"/>
  <c r="H189"/>
  <c r="H191"/>
  <c r="H193"/>
  <c r="H195"/>
  <c r="H197"/>
  <c r="H199"/>
  <c r="H201"/>
  <c r="H203"/>
  <c r="H205"/>
  <c r="H207"/>
  <c r="H209"/>
  <c r="H213"/>
  <c r="H217"/>
  <c r="H219"/>
  <c r="H221"/>
  <c r="H223"/>
  <c r="H225"/>
  <c r="H227"/>
  <c r="H229"/>
  <c r="H231"/>
  <c r="H233"/>
  <c r="H235"/>
  <c r="H237"/>
  <c r="H239"/>
  <c r="H241"/>
  <c r="H243"/>
  <c r="H245"/>
  <c r="H247"/>
  <c r="H251"/>
  <c r="H253"/>
  <c r="H255"/>
  <c r="H257"/>
  <c r="H261"/>
  <c r="H263"/>
  <c r="H265"/>
  <c r="H267"/>
  <c r="H269"/>
  <c r="H271"/>
  <c r="H273"/>
  <c r="H277"/>
  <c r="H279"/>
  <c r="H281"/>
  <c r="H283"/>
  <c r="H289"/>
  <c r="H291"/>
  <c r="H295"/>
  <c r="H297"/>
  <c r="H299"/>
  <c r="H301"/>
  <c r="H303"/>
  <c r="H305"/>
  <c r="H307"/>
  <c r="H309"/>
  <c r="H311"/>
  <c r="H313"/>
  <c r="H315"/>
  <c r="H317"/>
  <c r="H319"/>
  <c r="H321"/>
  <c r="H323"/>
  <c r="H325"/>
  <c r="H327"/>
  <c r="H329"/>
  <c r="H331"/>
  <c r="H333"/>
  <c r="H335"/>
  <c r="H337"/>
  <c r="H341"/>
  <c r="H347"/>
  <c r="H349"/>
  <c r="H351"/>
  <c r="H353"/>
  <c r="H355"/>
  <c r="H357"/>
  <c r="H359"/>
  <c r="H361"/>
  <c r="H363"/>
  <c r="H365"/>
  <c r="H367"/>
  <c r="H369"/>
  <c r="H371"/>
  <c r="H373"/>
  <c r="H375"/>
  <c r="H377"/>
  <c r="H379"/>
  <c r="H381"/>
  <c r="H383"/>
  <c r="H385"/>
  <c r="H387"/>
  <c r="H389"/>
  <c r="H391"/>
  <c r="H393"/>
  <c r="H395"/>
  <c r="H397"/>
  <c r="H399"/>
  <c r="H401"/>
  <c r="F51" i="4"/>
  <c r="D50"/>
  <c r="F125"/>
  <c r="D124"/>
  <c r="F485"/>
  <c r="D484"/>
  <c r="E6" i="5"/>
  <c r="I20" i="3"/>
  <c r="F8" i="4"/>
  <c r="D7"/>
  <c r="F225"/>
  <c r="D224"/>
  <c r="F299"/>
  <c r="D298"/>
  <c r="F312"/>
  <c r="D311"/>
  <c r="F352"/>
  <c r="D351"/>
  <c r="E420"/>
  <c r="E593"/>
  <c r="D587" i="1" s="1"/>
  <c r="F70" i="5"/>
  <c r="D69"/>
  <c r="D43" i="8"/>
  <c r="H1311" i="1"/>
  <c r="H1313"/>
  <c r="H1315"/>
  <c r="H1317"/>
  <c r="H1319"/>
  <c r="H1321"/>
  <c r="H1323"/>
  <c r="H1325"/>
  <c r="H1327"/>
  <c r="H1331"/>
  <c r="H1333"/>
  <c r="H1335"/>
  <c r="H1337"/>
  <c r="H1339"/>
  <c r="H1341"/>
  <c r="H1343"/>
  <c r="H1345"/>
  <c r="H1347"/>
  <c r="H1349"/>
  <c r="H1351"/>
  <c r="H1353"/>
  <c r="H1355"/>
  <c r="H1357"/>
  <c r="H1359"/>
  <c r="H1361"/>
  <c r="H1363"/>
  <c r="H1365"/>
  <c r="H1367"/>
  <c r="H1369"/>
  <c r="H1371"/>
  <c r="H1373"/>
  <c r="H1375"/>
  <c r="H1377"/>
  <c r="H1379"/>
  <c r="H1381"/>
  <c r="H1385"/>
  <c r="H1387"/>
  <c r="H1389"/>
  <c r="H1391"/>
  <c r="H1393"/>
  <c r="H1395"/>
  <c r="H1397"/>
  <c r="H1399"/>
  <c r="H1401"/>
  <c r="H1403"/>
  <c r="H1405"/>
  <c r="H1407"/>
  <c r="H1411"/>
  <c r="H1413"/>
  <c r="H1415"/>
  <c r="H1417"/>
  <c r="H1419"/>
  <c r="H1421"/>
  <c r="H1425"/>
  <c r="H1427"/>
  <c r="H1429"/>
  <c r="H1431"/>
  <c r="H1433"/>
  <c r="H1454"/>
  <c r="J1456"/>
  <c r="J1458"/>
  <c r="J1460"/>
  <c r="D106" i="4"/>
  <c r="F140"/>
  <c r="D139"/>
  <c r="F197"/>
  <c r="D196"/>
  <c r="E224"/>
  <c r="D220" i="1" s="1"/>
  <c r="D363" i="4"/>
  <c r="F422"/>
  <c r="D421"/>
  <c r="F568"/>
  <c r="D567"/>
  <c r="F8" i="5"/>
  <c r="F78"/>
  <c r="F119"/>
  <c r="D118"/>
  <c r="E237"/>
  <c r="F90" i="6"/>
  <c r="D89"/>
  <c r="G297" i="9"/>
  <c r="E297" s="1"/>
  <c r="B297" s="1"/>
  <c r="H1453" i="1"/>
  <c r="H1461"/>
  <c r="F13" i="5"/>
  <c r="D12"/>
  <c r="G289" i="9"/>
  <c r="F180" i="5"/>
  <c r="F191"/>
  <c r="D190"/>
  <c r="D176" s="1"/>
  <c r="F239"/>
  <c r="D238"/>
  <c r="D245"/>
  <c r="I24" i="3"/>
  <c r="F36" i="6"/>
  <c r="D35"/>
  <c r="D24" i="8"/>
  <c r="C1499" i="1" s="1"/>
  <c r="H1499" s="1"/>
  <c r="J1441"/>
  <c r="J1443"/>
  <c r="J1445"/>
  <c r="J1447"/>
  <c r="J1449"/>
  <c r="J1451"/>
  <c r="J1455"/>
  <c r="J1457"/>
  <c r="J1459"/>
  <c r="J1463"/>
  <c r="J1465"/>
  <c r="J1467"/>
  <c r="J1471"/>
  <c r="J1473"/>
  <c r="H1475"/>
  <c r="J1477"/>
  <c r="J1479"/>
  <c r="F62" i="4"/>
  <c r="F68"/>
  <c r="F74"/>
  <c r="F83"/>
  <c r="F164"/>
  <c r="F259"/>
  <c r="D643"/>
  <c r="F418"/>
  <c r="E142" i="9"/>
  <c r="B142" s="1"/>
  <c r="F19" i="5"/>
  <c r="F170"/>
  <c r="F246"/>
  <c r="F259"/>
  <c r="F115" i="6"/>
  <c r="E57" i="9"/>
  <c r="B57" s="1"/>
  <c r="B134"/>
  <c r="B138"/>
  <c r="E144"/>
  <c r="B144" s="1"/>
  <c r="E148"/>
  <c r="B148" s="1"/>
  <c r="B146"/>
  <c r="B150"/>
  <c r="B154"/>
  <c r="F177" i="4"/>
  <c r="F188"/>
  <c r="F264"/>
  <c r="G286" i="9"/>
  <c r="E286" s="1"/>
  <c r="B286" s="1"/>
  <c r="B58"/>
  <c r="E61"/>
  <c r="B61" s="1"/>
  <c r="B66"/>
  <c r="E69"/>
  <c r="B69" s="1"/>
  <c r="B74"/>
  <c r="E77"/>
  <c r="B77" s="1"/>
  <c r="B82"/>
  <c r="E85"/>
  <c r="B85" s="1"/>
  <c r="B90"/>
  <c r="E93"/>
  <c r="B93" s="1"/>
  <c r="B98"/>
  <c r="E101"/>
  <c r="B101" s="1"/>
  <c r="B106"/>
  <c r="E109"/>
  <c r="B109" s="1"/>
  <c r="D644" i="4"/>
  <c r="E644"/>
  <c r="D638" i="1" s="1"/>
  <c r="G4"/>
  <c r="G5"/>
  <c r="G6"/>
  <c r="G7"/>
  <c r="G8"/>
  <c r="G9"/>
  <c r="G10"/>
  <c r="G11"/>
  <c r="G12"/>
  <c r="G13"/>
  <c r="G14"/>
  <c r="G15"/>
  <c r="G16"/>
  <c r="G17"/>
  <c r="G18"/>
  <c r="G19"/>
  <c r="G20"/>
  <c r="G21"/>
  <c r="G22"/>
  <c r="G23"/>
  <c r="G24"/>
  <c r="G25"/>
  <c r="G26"/>
  <c r="G27"/>
  <c r="G28"/>
  <c r="G29"/>
  <c r="G30"/>
  <c r="G31"/>
  <c r="G32"/>
  <c r="G33"/>
  <c r="G34"/>
  <c r="G35"/>
  <c r="G36"/>
  <c r="G37"/>
  <c r="G38"/>
  <c r="G39"/>
  <c r="G41"/>
  <c r="G42"/>
  <c r="G43"/>
  <c r="G44"/>
  <c r="G45"/>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3"/>
  <c r="G104"/>
  <c r="G105"/>
  <c r="G106"/>
  <c r="G107"/>
  <c r="G108"/>
  <c r="G109"/>
  <c r="G110"/>
  <c r="G111"/>
  <c r="G112"/>
  <c r="G113"/>
  <c r="G114"/>
  <c r="G115"/>
  <c r="G116"/>
  <c r="G117"/>
  <c r="G118"/>
  <c r="G119"/>
  <c r="G121"/>
  <c r="G122"/>
  <c r="G123"/>
  <c r="G124"/>
  <c r="G125"/>
  <c r="G126"/>
  <c r="G127"/>
  <c r="G128"/>
  <c r="G130"/>
  <c r="G131"/>
  <c r="G132"/>
  <c r="G133"/>
  <c r="G134"/>
  <c r="G136"/>
  <c r="G137"/>
  <c r="G138"/>
  <c r="G139"/>
  <c r="G140"/>
  <c r="G141"/>
  <c r="G142"/>
  <c r="G143"/>
  <c r="G144"/>
  <c r="G145"/>
  <c r="G146"/>
  <c r="G149"/>
  <c r="G150"/>
  <c r="G151"/>
  <c r="G152"/>
  <c r="G153"/>
  <c r="G154"/>
  <c r="G155"/>
  <c r="G156"/>
  <c r="G157"/>
  <c r="G158"/>
  <c r="G160"/>
  <c r="G161"/>
  <c r="G162"/>
  <c r="G163"/>
  <c r="G164"/>
  <c r="G165"/>
  <c r="G166"/>
  <c r="G167"/>
  <c r="G168"/>
  <c r="G169"/>
  <c r="G170"/>
  <c r="G171"/>
  <c r="G172"/>
  <c r="G173"/>
  <c r="G174"/>
  <c r="G175"/>
  <c r="G176"/>
  <c r="G177"/>
  <c r="G178"/>
  <c r="G179"/>
  <c r="G180"/>
  <c r="G181"/>
  <c r="G182"/>
  <c r="G183"/>
  <c r="G184"/>
  <c r="G185"/>
  <c r="G186"/>
  <c r="G187"/>
  <c r="G188"/>
  <c r="G189"/>
  <c r="G190"/>
  <c r="G191"/>
  <c r="G193"/>
  <c r="G194"/>
  <c r="G195"/>
  <c r="G196"/>
  <c r="G197"/>
  <c r="G198"/>
  <c r="G199"/>
  <c r="G200"/>
  <c r="G201"/>
  <c r="G202"/>
  <c r="G203"/>
  <c r="G204"/>
  <c r="G205"/>
  <c r="G206"/>
  <c r="G207"/>
  <c r="G208"/>
  <c r="G209"/>
  <c r="G210"/>
  <c r="G212"/>
  <c r="G213"/>
  <c r="G214"/>
  <c r="G215"/>
  <c r="G216"/>
  <c r="G217"/>
  <c r="G218"/>
  <c r="G219"/>
  <c r="G221"/>
  <c r="G222"/>
  <c r="G223"/>
  <c r="G224"/>
  <c r="G225"/>
  <c r="G226"/>
  <c r="G227"/>
  <c r="G228"/>
  <c r="G229"/>
  <c r="G230"/>
  <c r="G231"/>
  <c r="G232"/>
  <c r="G233"/>
  <c r="G234"/>
  <c r="G235"/>
  <c r="G236"/>
  <c r="G237"/>
  <c r="G238"/>
  <c r="G239"/>
  <c r="G240"/>
  <c r="G241"/>
  <c r="G242"/>
  <c r="G243"/>
  <c r="G244"/>
  <c r="G245"/>
  <c r="G246"/>
  <c r="G247"/>
  <c r="G249"/>
  <c r="G250"/>
  <c r="G251"/>
  <c r="G252"/>
  <c r="G253"/>
  <c r="G254"/>
  <c r="G255"/>
  <c r="G256"/>
  <c r="G257"/>
  <c r="G258"/>
  <c r="G260"/>
  <c r="G261"/>
  <c r="G262"/>
  <c r="G263"/>
  <c r="G265"/>
  <c r="G266"/>
  <c r="G267"/>
  <c r="G268"/>
  <c r="G269"/>
  <c r="G270"/>
  <c r="G271"/>
  <c r="G272"/>
  <c r="G273"/>
  <c r="G274"/>
  <c r="G275"/>
  <c r="G276"/>
  <c r="G277"/>
  <c r="G278"/>
  <c r="G279"/>
  <c r="G280"/>
  <c r="G281"/>
  <c r="G282"/>
  <c r="G283"/>
  <c r="G284"/>
  <c r="G288"/>
  <c r="G289"/>
  <c r="G290"/>
  <c r="G291"/>
  <c r="G292"/>
  <c r="G294"/>
  <c r="G295"/>
  <c r="G296"/>
  <c r="G297"/>
  <c r="G298"/>
  <c r="G299"/>
  <c r="G300"/>
  <c r="G301"/>
  <c r="G302"/>
  <c r="G303"/>
  <c r="G304"/>
  <c r="G305"/>
  <c r="G307"/>
  <c r="G308"/>
  <c r="G309"/>
  <c r="G310"/>
  <c r="G311"/>
  <c r="G312"/>
  <c r="G313"/>
  <c r="G314"/>
  <c r="G315"/>
  <c r="G316"/>
  <c r="G317"/>
  <c r="G318"/>
  <c r="G319"/>
  <c r="G320"/>
  <c r="G321"/>
  <c r="G322"/>
  <c r="G323"/>
  <c r="G324"/>
  <c r="G325"/>
  <c r="G326"/>
  <c r="G327"/>
  <c r="G328"/>
  <c r="G329"/>
  <c r="G330"/>
  <c r="G331"/>
  <c r="G332"/>
  <c r="G333"/>
  <c r="G334"/>
  <c r="G335"/>
  <c r="G336"/>
  <c r="G337"/>
  <c r="G338"/>
  <c r="G340"/>
  <c r="G341"/>
  <c r="G342"/>
  <c r="G343"/>
  <c r="G344"/>
  <c r="G347"/>
  <c r="G348"/>
  <c r="G349"/>
  <c r="G350"/>
  <c r="G351"/>
  <c r="G352"/>
  <c r="G353"/>
  <c r="G354"/>
  <c r="G355"/>
  <c r="G356"/>
  <c r="G357"/>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7"/>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2"/>
  <c r="G563"/>
  <c r="G564"/>
  <c r="G565"/>
  <c r="G566"/>
  <c r="G567"/>
  <c r="G568"/>
  <c r="G569"/>
  <c r="G570"/>
  <c r="G571"/>
  <c r="G572"/>
  <c r="G573"/>
  <c r="G574"/>
  <c r="G575"/>
  <c r="G576"/>
  <c r="G577"/>
  <c r="G578"/>
  <c r="G579"/>
  <c r="G580"/>
  <c r="G581"/>
  <c r="G582"/>
  <c r="G583"/>
  <c r="G584"/>
  <c r="G585"/>
  <c r="G586"/>
  <c r="G588"/>
  <c r="G589"/>
  <c r="G590"/>
  <c r="G591"/>
  <c r="G592"/>
  <c r="G593"/>
  <c r="G594"/>
  <c r="G595"/>
  <c r="G596"/>
  <c r="G597"/>
  <c r="G598"/>
  <c r="G599"/>
  <c r="G600"/>
  <c r="G601"/>
  <c r="G602"/>
  <c r="G603"/>
  <c r="G604"/>
  <c r="G605"/>
  <c r="G606"/>
  <c r="G607"/>
  <c r="G608"/>
  <c r="G609"/>
  <c r="G610"/>
  <c r="G611"/>
  <c r="G612"/>
  <c r="G613"/>
  <c r="G614"/>
  <c r="G615"/>
  <c r="G616"/>
  <c r="H617"/>
  <c r="G617"/>
  <c r="G618"/>
  <c r="G619"/>
  <c r="G620"/>
  <c r="G621"/>
  <c r="G622"/>
  <c r="G623"/>
  <c r="G624"/>
  <c r="G625"/>
  <c r="G626"/>
  <c r="G627"/>
  <c r="G628"/>
  <c r="G631"/>
  <c r="G632"/>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6"/>
  <c r="G987"/>
  <c r="G988"/>
  <c r="G989"/>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4"/>
  <c r="G1155"/>
  <c r="G1156"/>
  <c r="G1157"/>
  <c r="G1158"/>
  <c r="G1159"/>
  <c r="G1160"/>
  <c r="G1161"/>
  <c r="G1162"/>
  <c r="G1163"/>
  <c r="G1164"/>
  <c r="G1165"/>
  <c r="G1166"/>
  <c r="G1168"/>
  <c r="G1169"/>
  <c r="G1170"/>
  <c r="G1171"/>
  <c r="G1172"/>
  <c r="G1173"/>
  <c r="G1174"/>
  <c r="G1175"/>
  <c r="G1176"/>
  <c r="G1177"/>
  <c r="G1178"/>
  <c r="G1179"/>
  <c r="G1180"/>
  <c r="G1181"/>
  <c r="G1182"/>
  <c r="G1184"/>
  <c r="G1185"/>
  <c r="G1186"/>
  <c r="G1187"/>
  <c r="G1188"/>
  <c r="G1189"/>
  <c r="G1190"/>
  <c r="G1191"/>
  <c r="G1192"/>
  <c r="G1193"/>
  <c r="G1194"/>
  <c r="G1195"/>
  <c r="G1196"/>
  <c r="G1197"/>
  <c r="G1198"/>
  <c r="G1199"/>
  <c r="G1200"/>
  <c r="G1201"/>
  <c r="G1202"/>
  <c r="G1203"/>
  <c r="G1204"/>
  <c r="G1205"/>
  <c r="G1206"/>
  <c r="G1207"/>
  <c r="G1208"/>
  <c r="G1209"/>
  <c r="G1210"/>
  <c r="G1211"/>
  <c r="G1212"/>
  <c r="G1213"/>
  <c r="G1216"/>
  <c r="G1217"/>
  <c r="G1218"/>
  <c r="G1219"/>
  <c r="G1220"/>
  <c r="G1221"/>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300"/>
  <c r="G1301"/>
  <c r="G1302"/>
  <c r="G1303"/>
  <c r="G1304"/>
  <c r="G1305"/>
  <c r="G1306"/>
  <c r="G1307"/>
  <c r="G1308"/>
  <c r="G1309"/>
  <c r="G1310"/>
  <c r="G1311"/>
  <c r="G1312"/>
  <c r="G1313"/>
  <c r="G1314"/>
  <c r="G1315"/>
  <c r="G1316"/>
  <c r="G1317"/>
  <c r="G1318"/>
  <c r="G1319"/>
  <c r="G1320"/>
  <c r="G1321"/>
  <c r="G1322"/>
  <c r="G1323"/>
  <c r="G1324"/>
  <c r="G1325"/>
  <c r="G1326"/>
  <c r="G1327"/>
  <c r="G1328"/>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4"/>
  <c r="G1385"/>
  <c r="G1386"/>
  <c r="G1387"/>
  <c r="G1388"/>
  <c r="G1389"/>
  <c r="G1390"/>
  <c r="G1391"/>
  <c r="G1392"/>
  <c r="G1393"/>
  <c r="G1394"/>
  <c r="G1395"/>
  <c r="G1396"/>
  <c r="G1397"/>
  <c r="G1398"/>
  <c r="G1399"/>
  <c r="G1400"/>
  <c r="G1401"/>
  <c r="G1402"/>
  <c r="G1403"/>
  <c r="G1404"/>
  <c r="G1405"/>
  <c r="G1406"/>
  <c r="G1407"/>
  <c r="G1409"/>
  <c r="G1410"/>
  <c r="G1411"/>
  <c r="G1412"/>
  <c r="G1413"/>
  <c r="G1414"/>
  <c r="G1415"/>
  <c r="G1416"/>
  <c r="G1417"/>
  <c r="G1418"/>
  <c r="G1419"/>
  <c r="G1420"/>
  <c r="G1421"/>
  <c r="G1422"/>
  <c r="G1423"/>
  <c r="G1424"/>
  <c r="G1425"/>
  <c r="G1426"/>
  <c r="G1427"/>
  <c r="G1428"/>
  <c r="G1429"/>
  <c r="G1430"/>
  <c r="G1431"/>
  <c r="G1432"/>
  <c r="G1433"/>
  <c r="G1434"/>
  <c r="G1436"/>
  <c r="G1437"/>
  <c r="G1438"/>
  <c r="G1439"/>
  <c r="H1439"/>
  <c r="G1440"/>
  <c r="H1440"/>
  <c r="G1441"/>
  <c r="H1441"/>
  <c r="G1442"/>
  <c r="H1442"/>
  <c r="G1443"/>
  <c r="H1443"/>
  <c r="G1444"/>
  <c r="H1444"/>
  <c r="G1445"/>
  <c r="H1445"/>
  <c r="G1446"/>
  <c r="H1446"/>
  <c r="G1447"/>
  <c r="H1447"/>
  <c r="G1448"/>
  <c r="H1448"/>
  <c r="G1449"/>
  <c r="H1449"/>
  <c r="G1450"/>
  <c r="H1450"/>
  <c r="G1451"/>
  <c r="H1451"/>
  <c r="G1452"/>
  <c r="H1452"/>
  <c r="G1453"/>
  <c r="G1454"/>
  <c r="G1455"/>
  <c r="H1455"/>
  <c r="G1456"/>
  <c r="H1456"/>
  <c r="G1457"/>
  <c r="H1457"/>
  <c r="G1458"/>
  <c r="H1458"/>
  <c r="G1459"/>
  <c r="H1459"/>
  <c r="G1460"/>
  <c r="H1460"/>
  <c r="G1461"/>
  <c r="G1462"/>
  <c r="H1462"/>
  <c r="G1463"/>
  <c r="H1463"/>
  <c r="G1464"/>
  <c r="H1464"/>
  <c r="G1465"/>
  <c r="H1465"/>
  <c r="G1466"/>
  <c r="H1466"/>
  <c r="G1467"/>
  <c r="H1467"/>
  <c r="G1468"/>
  <c r="H1468"/>
  <c r="G1470"/>
  <c r="G1471"/>
  <c r="H1471"/>
  <c r="G1472"/>
  <c r="H1472"/>
  <c r="G1473"/>
  <c r="H1473"/>
  <c r="G1474"/>
  <c r="H1474"/>
  <c r="G1475"/>
  <c r="G1476"/>
  <c r="H1476"/>
  <c r="G1477"/>
  <c r="H1477"/>
  <c r="G1478"/>
  <c r="H1478"/>
  <c r="G1479"/>
  <c r="H1479"/>
  <c r="G1480"/>
  <c r="H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E412" i="4"/>
  <c r="F298"/>
  <c r="F416"/>
  <c r="F417"/>
  <c r="F603"/>
  <c r="F88" i="5"/>
  <c r="F149"/>
  <c r="F177"/>
  <c r="F190"/>
  <c r="D141" i="6"/>
  <c r="D42" i="8"/>
  <c r="G278" i="9"/>
  <c r="E278" s="1"/>
  <c r="B278" s="1"/>
  <c r="G277"/>
  <c r="E277" s="1"/>
  <c r="B277" s="1"/>
  <c r="M212"/>
  <c r="L212"/>
  <c r="F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5"/>
  <c r="H164"/>
  <c r="G164"/>
  <c r="E164" s="1"/>
  <c r="B164" s="1"/>
  <c r="G163"/>
  <c r="E163" s="1"/>
  <c r="B163" s="1"/>
  <c r="G162"/>
  <c r="E162" s="1"/>
  <c r="B162" s="1"/>
  <c r="G161"/>
  <c r="E161" s="1"/>
  <c r="B161" s="1"/>
  <c r="G160"/>
  <c r="E160" s="1"/>
  <c r="B160" s="1"/>
  <c r="I10"/>
  <c r="E165" l="1"/>
  <c r="B165" s="1"/>
  <c r="F176" i="5"/>
  <c r="H22" i="3"/>
  <c r="C1153" i="1"/>
  <c r="F238" i="5"/>
  <c r="D237"/>
  <c r="D175" s="1"/>
  <c r="C1215" i="1"/>
  <c r="F89" i="6"/>
  <c r="C1383" i="1"/>
  <c r="F567" i="4"/>
  <c r="C561" i="1"/>
  <c r="F363" i="4"/>
  <c r="C358" i="1"/>
  <c r="F139" i="4"/>
  <c r="C135" i="1"/>
  <c r="C293"/>
  <c r="F7" i="4"/>
  <c r="D6"/>
  <c r="C3" i="1"/>
  <c r="F484" i="4"/>
  <c r="C478" i="1"/>
  <c r="F50" i="4"/>
  <c r="C46" i="1"/>
  <c r="F44" i="4"/>
  <c r="C40" i="1"/>
  <c r="D528" i="4"/>
  <c r="I27" i="3"/>
  <c r="D1408" i="1"/>
  <c r="F263" i="4"/>
  <c r="C259" i="1"/>
  <c r="D151" i="4"/>
  <c r="C148" i="1"/>
  <c r="F152" i="4"/>
  <c r="E407"/>
  <c r="D402" i="1" s="1"/>
  <c r="D293"/>
  <c r="F133" i="4"/>
  <c r="C129" i="1"/>
  <c r="F163" i="4"/>
  <c r="C159" i="1"/>
  <c r="H264"/>
  <c r="C1469"/>
  <c r="H31" i="3"/>
  <c r="F114" i="6"/>
  <c r="C1408" i="1"/>
  <c r="H27" i="3"/>
  <c r="F35" i="6"/>
  <c r="C1329" i="1"/>
  <c r="H25" i="3"/>
  <c r="F245" i="5"/>
  <c r="C1222" i="1"/>
  <c r="F12" i="5"/>
  <c r="C990" i="1"/>
  <c r="F118" i="5"/>
  <c r="C1096" i="1"/>
  <c r="F69" i="5"/>
  <c r="D68"/>
  <c r="C1047" i="1"/>
  <c r="D414"/>
  <c r="D984"/>
  <c r="H24" i="3"/>
  <c r="C1299" i="1"/>
  <c r="F252" i="4"/>
  <c r="C248" i="1"/>
  <c r="F215" i="4"/>
  <c r="C211" i="1"/>
  <c r="G292" i="9"/>
  <c r="E292" s="1"/>
  <c r="B292" s="1"/>
  <c r="C1183" i="1"/>
  <c r="F351" i="4"/>
  <c r="D350"/>
  <c r="C346" i="1"/>
  <c r="E296" i="9"/>
  <c r="I10" i="3" s="1"/>
  <c r="F206" i="5"/>
  <c r="G20" i="9"/>
  <c r="B191"/>
  <c r="H20"/>
  <c r="F643" i="4"/>
  <c r="C637" i="1"/>
  <c r="E141" i="6"/>
  <c r="F141" s="1"/>
  <c r="G291" i="9"/>
  <c r="E291" s="1"/>
  <c r="B291" s="1"/>
  <c r="C1167" i="1"/>
  <c r="E289" i="9"/>
  <c r="B289" s="1"/>
  <c r="I23" i="3"/>
  <c r="D1214" i="1"/>
  <c r="D7" i="5"/>
  <c r="F421" i="4"/>
  <c r="D420"/>
  <c r="C415" i="1"/>
  <c r="F196" i="4"/>
  <c r="C192" i="1"/>
  <c r="F106" i="4"/>
  <c r="C102" i="1"/>
  <c r="C1518"/>
  <c r="I35" i="3"/>
  <c r="E528" i="4"/>
  <c r="F311"/>
  <c r="C306" i="1"/>
  <c r="F224" i="4"/>
  <c r="C220" i="1"/>
  <c r="F124" i="4"/>
  <c r="C120" i="1"/>
  <c r="E151" i="4"/>
  <c r="I22" i="3"/>
  <c r="E175" i="5"/>
  <c r="D1152" i="1" s="1"/>
  <c r="D1153"/>
  <c r="F593" i="4"/>
  <c r="C587" i="1"/>
  <c r="F472" i="4"/>
  <c r="C466" i="1"/>
  <c r="F344" i="4"/>
  <c r="C339" i="1"/>
  <c r="F644" i="4"/>
  <c r="C638" i="1"/>
  <c r="G638" s="1"/>
  <c r="K1432" i="9"/>
  <c r="G295"/>
  <c r="E295" s="1"/>
  <c r="B295" s="1"/>
  <c r="I34" i="3"/>
  <c r="C1517" i="1"/>
  <c r="G294" i="9"/>
  <c r="E294" s="1"/>
  <c r="H28" i="3"/>
  <c r="C1435" i="1"/>
  <c r="G299" i="9"/>
  <c r="E299" s="1"/>
  <c r="E639" i="4"/>
  <c r="D407" i="1"/>
  <c r="I1479"/>
  <c r="I1478"/>
  <c r="I1477"/>
  <c r="I1476"/>
  <c r="I1474"/>
  <c r="I1473"/>
  <c r="I1472"/>
  <c r="I1471"/>
  <c r="I1468"/>
  <c r="I1467"/>
  <c r="I1466"/>
  <c r="I1465"/>
  <c r="I1464"/>
  <c r="I1463"/>
  <c r="I1462"/>
  <c r="I1460"/>
  <c r="I1459"/>
  <c r="I1458"/>
  <c r="I1457"/>
  <c r="I1456"/>
  <c r="I1455"/>
  <c r="I1452"/>
  <c r="I1451"/>
  <c r="I1450"/>
  <c r="I1449"/>
  <c r="I1448"/>
  <c r="I1447"/>
  <c r="I1446"/>
  <c r="I1444"/>
  <c r="I1443"/>
  <c r="I1442"/>
  <c r="I1441"/>
  <c r="I1440"/>
  <c r="I1439"/>
  <c r="F175" i="5" l="1"/>
  <c r="C1152" i="1"/>
  <c r="H102"/>
  <c r="G102"/>
  <c r="H415"/>
  <c r="G415"/>
  <c r="H248"/>
  <c r="G248"/>
  <c r="H1047"/>
  <c r="G1047"/>
  <c r="H1469"/>
  <c r="G1469"/>
  <c r="H129"/>
  <c r="G129"/>
  <c r="H40"/>
  <c r="G40"/>
  <c r="H478"/>
  <c r="G478"/>
  <c r="H587"/>
  <c r="G587"/>
  <c r="E636" i="4"/>
  <c r="D630" i="1" s="1"/>
  <c r="D522"/>
  <c r="H346"/>
  <c r="G346"/>
  <c r="F68" i="5"/>
  <c r="H21" i="3"/>
  <c r="C1046" i="1"/>
  <c r="H1408"/>
  <c r="G1408"/>
  <c r="H293"/>
  <c r="G293"/>
  <c r="H358"/>
  <c r="G358"/>
  <c r="E289" i="4"/>
  <c r="I17" i="3"/>
  <c r="D147" i="1"/>
  <c r="H192"/>
  <c r="G192"/>
  <c r="H637"/>
  <c r="G637"/>
  <c r="E20" i="9"/>
  <c r="C345" i="1"/>
  <c r="F350" i="4"/>
  <c r="D408"/>
  <c r="H211" i="1"/>
  <c r="G211"/>
  <c r="G1299"/>
  <c r="H1299"/>
  <c r="H1329"/>
  <c r="G1329"/>
  <c r="H159"/>
  <c r="G159"/>
  <c r="D289" i="4"/>
  <c r="C147" i="1"/>
  <c r="H17" i="3"/>
  <c r="F151" i="4"/>
  <c r="H46" i="1"/>
  <c r="G46"/>
  <c r="H3"/>
  <c r="G3"/>
  <c r="D407" i="4"/>
  <c r="H1153" i="1"/>
  <c r="G1153"/>
  <c r="H1183"/>
  <c r="G1183"/>
  <c r="F237" i="5"/>
  <c r="H23" i="3"/>
  <c r="C1214" i="1"/>
  <c r="H339"/>
  <c r="G339"/>
  <c r="H220"/>
  <c r="G220"/>
  <c r="D635" i="4"/>
  <c r="C414" i="1"/>
  <c r="F420" i="4"/>
  <c r="H276" i="9"/>
  <c r="H466" i="1"/>
  <c r="G466"/>
  <c r="H120"/>
  <c r="G120"/>
  <c r="H306"/>
  <c r="G306"/>
  <c r="H1518"/>
  <c r="G1518"/>
  <c r="F7" i="5"/>
  <c r="H20" i="3"/>
  <c r="C985" i="1"/>
  <c r="D6" i="5"/>
  <c r="H1167" i="1"/>
  <c r="G1167"/>
  <c r="E635" i="4"/>
  <c r="D629" i="1" s="1"/>
  <c r="H1096"/>
  <c r="G1096"/>
  <c r="H1222"/>
  <c r="G1222"/>
  <c r="H259"/>
  <c r="G259"/>
  <c r="D636" i="4"/>
  <c r="C522" i="1"/>
  <c r="F528" i="4"/>
  <c r="H16" i="3"/>
  <c r="C2" i="1"/>
  <c r="D412" i="4"/>
  <c r="F6"/>
  <c r="D290"/>
  <c r="H135" i="1"/>
  <c r="G135"/>
  <c r="H561"/>
  <c r="G561"/>
  <c r="H1215"/>
  <c r="G1215"/>
  <c r="D1435"/>
  <c r="H9" i="3" s="1"/>
  <c r="I28"/>
  <c r="H990" i="1"/>
  <c r="G990"/>
  <c r="H148"/>
  <c r="G148"/>
  <c r="H1383"/>
  <c r="G1383"/>
  <c r="H638"/>
  <c r="D633"/>
  <c r="B299" i="9"/>
  <c r="E298"/>
  <c r="G1435" i="1"/>
  <c r="B294" i="9"/>
  <c r="E293"/>
  <c r="H1517" i="1"/>
  <c r="G1517"/>
  <c r="H11" i="3"/>
  <c r="H1214" i="1" l="1"/>
  <c r="G1214"/>
  <c r="C984"/>
  <c r="F6" i="5"/>
  <c r="G276" i="9"/>
  <c r="E276" s="1"/>
  <c r="G282"/>
  <c r="E282" s="1"/>
  <c r="B282" s="1"/>
  <c r="C403" i="1"/>
  <c r="F408" i="4"/>
  <c r="H522" i="1"/>
  <c r="G522"/>
  <c r="H985"/>
  <c r="G985"/>
  <c r="H1046"/>
  <c r="G1046"/>
  <c r="G2"/>
  <c r="H2"/>
  <c r="F636" i="4"/>
  <c r="C630" i="1"/>
  <c r="H414"/>
  <c r="G414"/>
  <c r="H147"/>
  <c r="G147"/>
  <c r="H345"/>
  <c r="G345"/>
  <c r="D285"/>
  <c r="E290" i="4"/>
  <c r="D286" i="1" s="1"/>
  <c r="E413" i="4"/>
  <c r="E291"/>
  <c r="D287" i="1" s="1"/>
  <c r="H1152"/>
  <c r="G1152"/>
  <c r="H1435"/>
  <c r="F412" i="4"/>
  <c r="C407" i="1"/>
  <c r="D639" i="4"/>
  <c r="C286" i="1"/>
  <c r="F635" i="4"/>
  <c r="C629" i="1"/>
  <c r="F407" i="4"/>
  <c r="C402" i="1"/>
  <c r="C285"/>
  <c r="F289" i="4"/>
  <c r="D413"/>
  <c r="D291"/>
  <c r="B20" i="9"/>
  <c r="E19"/>
  <c r="N3"/>
  <c r="I11" i="3"/>
  <c r="K3" i="9"/>
  <c r="I9" i="3"/>
  <c r="C287" i="1" l="1"/>
  <c r="F291" i="4"/>
  <c r="H402" i="1"/>
  <c r="G402"/>
  <c r="H286"/>
  <c r="G286"/>
  <c r="G407"/>
  <c r="H407"/>
  <c r="B276" i="9"/>
  <c r="E275"/>
  <c r="D415" i="4"/>
  <c r="C408" i="1"/>
  <c r="D640" i="4"/>
  <c r="F413"/>
  <c r="F290"/>
  <c r="H285" i="1"/>
  <c r="G285"/>
  <c r="C633"/>
  <c r="F639" i="4"/>
  <c r="H630" i="1"/>
  <c r="G630"/>
  <c r="H629"/>
  <c r="G629"/>
  <c r="D414" i="4"/>
  <c r="E640"/>
  <c r="D408" i="1"/>
  <c r="E414" i="4"/>
  <c r="D409" i="1" s="1"/>
  <c r="E415" i="4"/>
  <c r="D410" i="1" s="1"/>
  <c r="G403"/>
  <c r="H403"/>
  <c r="H8" i="3"/>
  <c r="M3" i="9" s="1"/>
  <c r="G984" i="1"/>
  <c r="H984"/>
  <c r="G408" l="1"/>
  <c r="H408"/>
  <c r="E641" i="4"/>
  <c r="D634" i="1"/>
  <c r="E642" i="4"/>
  <c r="H633" i="1"/>
  <c r="G633"/>
  <c r="I8" i="3"/>
  <c r="F414" i="4"/>
  <c r="C409" i="1"/>
  <c r="D642" i="4"/>
  <c r="F640"/>
  <c r="C634" i="1"/>
  <c r="H287"/>
  <c r="G287"/>
  <c r="D641" i="4"/>
  <c r="C410" i="1"/>
  <c r="F415" i="4"/>
  <c r="G409" i="1" l="1"/>
  <c r="H409"/>
  <c r="H410"/>
  <c r="G410"/>
  <c r="G634"/>
  <c r="H634"/>
  <c r="D636"/>
  <c r="E646" i="4"/>
  <c r="C635" i="1"/>
  <c r="D645" i="4"/>
  <c r="F641"/>
  <c r="F642"/>
  <c r="C636" i="1"/>
  <c r="D646" i="4"/>
  <c r="E645"/>
  <c r="D635" i="1"/>
  <c r="C639" l="1"/>
  <c r="F645" i="4"/>
  <c r="H18" i="3"/>
  <c r="G636" i="1"/>
  <c r="H636"/>
  <c r="H635"/>
  <c r="G635"/>
  <c r="I19" i="3"/>
  <c r="D640" i="1"/>
  <c r="H7" i="3" s="1"/>
  <c r="F646" i="4"/>
  <c r="H19" i="3"/>
  <c r="C640" i="1"/>
  <c r="I18" i="3"/>
  <c r="D639" i="1"/>
  <c r="J3" i="9" l="1"/>
  <c r="I7" i="3"/>
  <c r="H639" i="1"/>
  <c r="G639"/>
  <c r="H640"/>
  <c r="G640"/>
  <c r="H18" i="9" l="1"/>
  <c r="H17"/>
  <c r="H16"/>
  <c r="H15"/>
  <c r="K5"/>
  <c r="I7"/>
  <c r="J8"/>
  <c r="K9"/>
  <c r="J11"/>
  <c r="K12"/>
  <c r="J6"/>
  <c r="I9"/>
  <c r="I12"/>
  <c r="I17"/>
  <c r="L15"/>
  <c r="I8"/>
  <c r="I11"/>
  <c r="K13"/>
  <c r="G18"/>
  <c r="G17"/>
  <c r="G16"/>
  <c r="E16" s="1"/>
  <c r="G15"/>
  <c r="I6"/>
  <c r="J7"/>
  <c r="K8"/>
  <c r="J10"/>
  <c r="K11"/>
  <c r="I13"/>
  <c r="M272"/>
  <c r="J17"/>
  <c r="M16"/>
  <c r="M15"/>
  <c r="I5"/>
  <c r="K7"/>
  <c r="K10"/>
  <c r="J13"/>
  <c r="L272"/>
  <c r="L16"/>
  <c r="J5"/>
  <c r="K6"/>
  <c r="J9"/>
  <c r="J12"/>
  <c r="F16" l="1"/>
  <c r="B16" s="1"/>
  <c r="E15"/>
  <c r="E5"/>
  <c r="E11"/>
  <c r="B11" s="1"/>
  <c r="E12"/>
  <c r="B12" s="1"/>
  <c r="F272"/>
  <c r="E13"/>
  <c r="B13" s="1"/>
  <c r="E17"/>
  <c r="B17" s="1"/>
  <c r="E8"/>
  <c r="B8" s="1"/>
  <c r="E9"/>
  <c r="B9" s="1"/>
  <c r="B5"/>
  <c r="E6"/>
  <c r="B6" s="1"/>
  <c r="E18"/>
  <c r="B18" s="1"/>
  <c r="F15"/>
  <c r="F14" s="1"/>
  <c r="E10"/>
  <c r="B10" s="1"/>
  <c r="E7"/>
  <c r="B7" s="1"/>
  <c r="B15" l="1"/>
  <c r="E14"/>
  <c r="E4"/>
  <c r="F19"/>
  <c r="F3" s="1"/>
  <c r="B272"/>
  <c r="E3"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<sst xmlns="http://schemas.openxmlformats.org/spreadsheetml/2006/main" count="4312" uniqueCount="3393">
  <si>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</si>
  <si>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</si>
  <si>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</si>
  <si>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</si>
  <si>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</si>
  <si>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</si>
  <si>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</si>
  <si>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</si>
  <si>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</si>
  <si>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</si>
  <si>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</si>
  <si>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</si>
  <si>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</si>
  <si>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</si>
  <si>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</si>
  <si>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</si>
  <si>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</si>
  <si>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</si>
  <si>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</si>
  <si>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</si>
  <si>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</si>
  <si>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</si>
  <si>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</si>
  <si>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</si>
  <si>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</si>
  <si>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</si>
  <si>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</si>
  <si>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</si>
  <si>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</si>
  <si>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</si>
  <si>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</si>
  <si>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</si>
  <si>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</si>
  <si>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</si>
  <si>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</si>
  <si>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</si>
  <si>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</si>
  <si>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</si>
  <si>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</si>
  <si>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</si>
  <si>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</si>
  <si>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</si>
  <si>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</si>
  <si>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</si>
  <si>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</si>
  <si>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</si>
  <si>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</si>
  <si>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</si>
  <si>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</si>
  <si>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</si>
  <si>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</si>
  <si>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</si>
  <si>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</si>
  <si>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</si>
  <si>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</si>
  <si>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</si>
  <si>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</si>
  <si>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</si>
  <si>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</si>
  <si>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</si>
  <si>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</si>
  <si>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</si>
  <si>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</si>
  <si>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</si>
  <si>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</si>
  <si>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</si>
  <si>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</si>
  <si>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</si>
  <si>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</si>
  <si>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</si>
  <si>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</si>
  <si>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</si>
  <si>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</si>
  <si>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</si>
  <si>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</si>
  <si>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</si>
  <si>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</si>
  <si>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</si>
  <si>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</si>
  <si>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</si>
  <si>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</si>
  <si>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</si>
  <si>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</si>
  <si>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</si>
  <si>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</si>
  <si>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</si>
  <si>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</si>
  <si>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</si>
  <si>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</si>
  <si>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</si>
  <si>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</si>
  <si>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</si>
  <si>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</si>
  <si>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</si>
  <si>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</si>
  <si>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</si>
  <si>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</si>
  <si>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</si>
  <si>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</si>
  <si>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</si>
  <si>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</si>
  <si>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</si>
  <si>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</si>
  <si>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</si>
  <si>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</si>
  <si>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</si>
  <si>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</si>
  <si>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</si>
  <si>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</si>
  <si>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</si>
  <si>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</si>
  <si>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</si>
  <si>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</si>
  <si>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</si>
  <si>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</si>
  <si>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</si>
  <si>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</si>
  <si>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</si>
  <si>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</si>
  <si>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</si>
  <si>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</si>
  <si>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</si>
  <si>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</si>
  <si>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</si>
  <si>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</si>
  <si>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</si>
  <si>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</si>
  <si>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</si>
  <si>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</si>
  <si>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</si>
  <si>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</si>
  <si>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</si>
  <si>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</si>
  <si>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</si>
  <si>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</si>
  <si>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</si>
  <si>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</si>
  <si>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</si>
  <si>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</si>
  <si>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</si>
  <si>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</si>
  <si>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</si>
  <si>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</si>
  <si>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</si>
  <si>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</si>
  <si>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</si>
  <si>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</si>
  <si>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</si>
  <si>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</si>
  <si>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</si>
  <si>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</si>
  <si>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</si>
  <si>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</si>
  <si>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</si>
  <si>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</si>
  <si>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</si>
  <si>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</si>
  <si>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</si>
  <si>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</si>
  <si>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</si>
  <si>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</si>
  <si>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</si>
  <si>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</si>
  <si>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</si>
  <si>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</si>
  <si>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</si>
  <si>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</si>
  <si>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</si>
  <si>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</si>
  <si>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</si>
  <si>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</si>
  <si>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</si>
  <si>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</si>
  <si>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</si>
  <si>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</si>
  <si>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</si>
  <si>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</si>
  <si>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</si>
  <si>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</si>
  <si>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</si>
  <si>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</si>
  <si>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</si>
  <si>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</si>
  <si>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</si>
  <si>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</si>
  <si>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</si>
  <si>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</si>
  <si>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</si>
  <si>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</si>
  <si>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</si>
  <si>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</si>
  <si>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</si>
  <si>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</si>
  <si>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</si>
  <si>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</si>
  <si>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</si>
  <si>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</si>
  <si>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</si>
  <si>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</si>
  <si>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</si>
  <si>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</si>
  <si>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</si>
  <si>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</si>
  <si>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</si>
  <si>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</si>
  <si>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</si>
  <si>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</si>
  <si>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</si>
  <si>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</si>
  <si>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</si>
  <si>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</si>
  <si>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</si>
  <si>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</si>
  <si>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</si>
  <si>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</si>
  <si>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</si>
  <si>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</si>
  <si>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</si>
  <si>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</si>
  <si>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</si>
  <si>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</si>
  <si>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</si>
  <si>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</si>
  <si>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</si>
  <si>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</si>
  <si>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</si>
  <si>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</si>
  <si>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</si>
  <si>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</si>
  <si>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</si>
  <si>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</si>
  <si>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</si>
  <si>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</si>
  <si>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</si>
  <si>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</si>
  <si>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</si>
  <si>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</si>
  <si>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</si>
  <si>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</si>
  <si>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</si>
  <si>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</si>
  <si>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</si>
  <si>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</si>
  <si>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</si>
  <si>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</si>
  <si>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</si>
  <si>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</si>
  <si>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</si>
  <si>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</si>
  <si>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</si>
  <si>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</si>
  <si>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</si>
  <si>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</si>
  <si>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</si>
  <si>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</si>
  <si>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</si>
  <si>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</si>
  <si>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</si>
  <si>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</si>
  <si>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</si>
  <si>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</si>
  <si>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</si>
  <si>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</si>
  <si>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</si>
  <si>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</si>
  <si>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</si>
  <si>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</si>
  <si>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</si>
  <si>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</si>
  <si>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</si>
  <si>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</si>
  <si>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</si>
  <si>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</si>
  <si>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</si>
  <si>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</si>
  <si>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</si>
  <si>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</si>
  <si>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</si>
  <si>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</si>
  <si>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</si>
  <si>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</si>
  <si>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</si>
  <si>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</si>
  <si>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</si>
  <si>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</si>
  <si>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</si>
  <si>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</si>
  <si>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</si>
  <si>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</si>
  <si>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</si>
  <si>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</si>
  <si>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</si>
  <si>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</si>
  <si>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</si>
  <si>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</si>
  <si>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</si>
  <si>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</si>
  <si>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</si>
  <si>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</si>
  <si>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</si>
  <si>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</si>
  <si>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</si>
  <si>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</si>
  <si>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</si>
  <si>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</si>
  <si>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</si>
  <si>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</si>
  <si>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</si>
  <si>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</si>
  <si>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</si>
  <si>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</si>
  <si>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</si>
  <si>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</si>
  <si>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</si>
  <si>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</si>
  <si>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</si>
  <si>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</si>
  <si>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</si>
  <si>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</si>
  <si>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</si>
  <si>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</si>
  <si>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</si>
  <si>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</si>
  <si>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</si>
  <si>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</si>
  <si>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</si>
  <si>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</si>
  <si>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</si>
  <si>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</si>
  <si>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</si>
  <si>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</si>
  <si>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</si>
  <si>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</si>
  <si>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</si>
  <si>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</si>
  <si>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</si>
  <si>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</si>
  <si>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</si>
  <si>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</si>
  <si>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</si>
  <si>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</si>
  <si>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</si>
  <si>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</si>
  <si>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</si>
  <si>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</si>
  <si>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</si>
  <si>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</si>
  <si>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</si>
  <si>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</si>
  <si>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</si>
  <si>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</si>
  <si>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</si>
  <si>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</si>
  <si>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</si>
  <si>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</si>
  <si>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</si>
  <si>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</si>
  <si>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</si>
  <si>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</si>
  <si>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</si>
  <si>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</si>
  <si>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</si>
  <si>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</si>
  <si>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</si>
  <si>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</si>
  <si>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</si>
  <si>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</si>
  <si>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</si>
  <si>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</si>
  <si>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</si>
  <si>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</si>
  <si>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</si>
  <si>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</si>
  <si>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</si>
  <si>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</si>
  <si>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</si>
  <si>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</si>
  <si>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</si>
  <si>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</si>
  <si>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</si>
  <si>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</si>
  <si>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</si>
  <si>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</si>
  <si>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</si>
  <si>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</si>
  <si>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</si>
  <si>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</si>
  <si>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</si>
  <si>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</si>
  <si>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</si>
  <si>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</si>
  <si>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</si>
  <si>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</si>
  <si>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</si>
  <si>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</si>
  <si>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</si>
  <si>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</si>
  <si>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</si>
  <si>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</si>
  <si>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</si>
  <si>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</si>
  <si>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</si>
  <si>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</si>
  <si>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</si>
  <si>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</si>
  <si>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</si>
  <si>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</si>
  <si>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</si>
  <si>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</si>
  <si>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</si>
  <si>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</si>
  <si>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</si>
  <si>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</si>
  <si>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</si>
  <si>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</si>
  <si>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</si>
  <si>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</si>
  <si>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</si>
  <si>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</si>
  <si>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</si>
  <si>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</si>
  <si>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</si>
  <si>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</si>
  <si>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</si>
  <si>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</si>
  <si>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</si>
  <si>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</si>
  <si>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</si>
  <si>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</si>
  <si>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</si>
  <si>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</si>
  <si>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</si>
  <si>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</si>
  <si>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</si>
  <si>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</si>
  <si>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</si>
  <si>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</si>
  <si>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</si>
  <si>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</si>
  <si>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</si>
  <si>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</si>
  <si>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</si>
  <si>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</si>
  <si>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</si>
  <si>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</si>
  <si>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</si>
  <si>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</si>
  <si>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</si>
  <si>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</si>
  <si>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</si>
  <si>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</si>
  <si>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</si>
  <si>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</si>
  <si>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</si>
  <si>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</si>
  <si>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</si>
  <si>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</si>
  <si>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</si>
  <si>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</si>
  <si>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</si>
  <si>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</si>
  <si>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</si>
  <si>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</si>
  <si>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</si>
  <si>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</si>
  <si>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</si>
  <si>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</si>
  <si>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</si>
  <si>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</si>
  <si>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</si>
  <si>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</si>
  <si>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</si>
  <si>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</si>
  <si>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</si>
  <si>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</si>
  <si>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</si>
  <si>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</si>
  <si>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</si>
  <si>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</si>
  <si>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</si>
  <si>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</si>
  <si>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</si>
  <si>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</si>
  <si>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</si>
  <si>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</si>
  <si>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</si>
  <si>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</si>
  <si>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</si>
  <si>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</si>
  <si>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</si>
  <si>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</si>
  <si>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</si>
  <si>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</si>
  <si>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</si>
  <si>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</si>
  <si>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</si>
  <si>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</si>
  <si>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</si>
  <si>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</si>
  <si>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</si>
  <si>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</si>
  <si>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</si>
  <si>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</si>
  <si>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</si>
  <si>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</si>
  <si>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</si>
  <si>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</si>
  <si>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</si>
  <si>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</si>
  <si>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</si>
  <si>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</si>
  <si>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</si>
  <si>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</si>
  <si>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</si>
  <si>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</si>
  <si>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</si>
  <si>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</si>
  <si>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</si>
  <si>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</si>
  <si>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</si>
  <si>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</si>
  <si>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</si>
  <si>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</si>
  <si>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</si>
  <si>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</si>
  <si>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</si>
  <si>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</si>
  <si>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</si>
  <si>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</si>
  <si>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</si>
  <si>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</si>
  <si>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</si>
  <si>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</si>
  <si>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</si>
  <si>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</si>
  <si>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</si>
  <si>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</si>
  <si>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</si>
  <si>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</si>
  <si>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</si>
  <si>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</si>
  <si>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</si>
  <si>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</si>
  <si>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</si>
  <si>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</si>
  <si>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</si>
  <si>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</si>
  <si>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</si>
  <si>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</si>
  <si>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</si>
  <si>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</si>
  <si>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</si>
  <si>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</si>
  <si>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</si>
  <si>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</si>
  <si>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</si>
  <si>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</si>
  <si>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</si>
  <si>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</si>
  <si>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</si>
  <si>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</si>
  <si>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</si>
  <si>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</si>
  <si>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</si>
  <si>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</si>
  <si>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</si>
  <si>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</si>
  <si>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</si>
  <si>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</si>
  <si>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</si>
  <si>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</si>
  <si>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</si>
  <si>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</si>
  <si>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</si>
  <si>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</si>
  <si>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</si>
  <si>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</si>
  <si>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</si>
  <si>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</si>
  <si>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</si>
  <si>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</si>
  <si>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</si>
  <si>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</si>
  <si>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</si>
  <si>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</si>
  <si>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</si>
  <si>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</si>
  <si>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</si>
  <si>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</si>
  <si>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</si>
  <si>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</si>
  <si>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</si>
  <si>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</si>
  <si>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</si>
  <si>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</si>
  <si>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</si>
  <si>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</si>
  <si>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</si>
  <si>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</si>
  <si>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</si>
  <si>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</si>
  <si>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</si>
  <si>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</si>
  <si>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</si>
  <si>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</si>
  <si>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</si>
  <si>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</si>
  <si>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</si>
  <si>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</si>
  <si>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</si>
  <si>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</si>
  <si>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</si>
  <si>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</si>
  <si>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</si>
  <si>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</si>
  <si>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</si>
  <si>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</si>
  <si>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</si>
  <si>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</si>
  <si>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</si>
  <si>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</si>
  <si>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</si>
  <si>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</si>
  <si>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</si>
  <si>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</si>
  <si>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</si>
  <si>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</si>
  <si>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</si>
  <si>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</si>
  <si>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</si>
  <si>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</si>
  <si>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</si>
  <si>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</si>
  <si>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</si>
  <si>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</si>
  <si>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</si>
  <si>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</si>
  <si>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</si>
  <si>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</si>
  <si>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</si>
  <si>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</si>
  <si>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</si>
  <si>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</si>
  <si>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</si>
  <si>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</si>
  <si>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</si>
  <si>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</si>
  <si>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</si>
  <si>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</si>
  <si>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</si>
  <si>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</si>
  <si>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</si>
  <si>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</si>
  <si>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</si>
  <si>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</si>
  <si>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</si>
  <si>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</si>
  <si>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</si>
  <si>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</si>
  <si>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</si>
  <si>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</si>
  <si>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</si>
  <si>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</si>
  <si>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</si>
  <si>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</si>
  <si>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</si>
  <si>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</si>
  <si>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</si>
  <si>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</si>
  <si>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</si>
  <si>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</si>
  <si>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</si>
  <si>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</si>
  <si>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</si>
  <si>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</si>
  <si>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</si>
  <si>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</si>
  <si>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</si>
  <si>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</si>
  <si>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</si>
  <si>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</si>
  <si>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</si>
  <si>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</si>
  <si>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</si>
  <si>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</si>
  <si>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</si>
  <si>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</si>
  <si>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</si>
  <si>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</si>
  <si>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</si>
  <si>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</si>
  <si>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</si>
  <si>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</si>
  <si>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</si>
  <si>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</si>
  <si>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</si>
  <si>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</si>
  <si>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</si>
  <si>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</si>
  <si>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</si>
  <si>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</si>
  <si>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</si>
  <si>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</si>
  <si>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</si>
  <si>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</si>
  <si>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</si>
  <si>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</si>
  <si>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</si>
  <si>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</si>
  <si>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</si>
  <si>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</si>
  <si>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</si>
  <si>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</si>
  <si>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</si>
  <si>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</si>
  <si>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</si>
  <si>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</si>
  <si>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</si>
  <si>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</si>
  <si>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</si>
  <si>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</si>
  <si>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</si>
  <si>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</si>
  <si>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</si>
  <si>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</si>
  <si>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</si>
  <si>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</si>
  <si>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</si>
  <si>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</si>
  <si>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</si>
  <si>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</si>
  <si>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</si>
  <si>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</si>
  <si>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</si>
  <si>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</si>
  <si>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</si>
  <si>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</si>
  <si>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</si>
  <si>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</si>
  <si>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</si>
  <si>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</si>
  <si>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</si>
  <si>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</si>
  <si>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</si>
  <si>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</si>
  <si>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</si>
  <si>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</si>
  <si>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</si>
  <si>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</si>
  <si>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</si>
  <si>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</si>
  <si>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</si>
  <si>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</si>
  <si>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</si>
  <si>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</si>
  <si>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</si>
  <si>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</si>
  <si>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</si>
  <si>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</si>
  <si>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</si>
  <si>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</si>
  <si>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</si>
  <si>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</si>
  <si>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</si>
  <si>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</si>
  <si>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</si>
  <si>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</si>
  <si>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</si>
  <si>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</si>
  <si>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</si>
  <si>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</si>
  <si>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</si>
  <si>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</si>
  <si>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</si>
  <si>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</si>
  <si>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</si>
  <si>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</si>
  <si>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</si>
  <si>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</si>
  <si>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</si>
  <si>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</si>
  <si>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</si>
  <si>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</si>
  <si>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</si>
  <si>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</si>
  <si>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</si>
  <si>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</si>
  <si>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</si>
  <si>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</si>
  <si>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</si>
  <si>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</si>
  <si>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</si>
  <si>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</si>
  <si>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</si>
  <si>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</si>
  <si>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</si>
  <si>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</si>
  <si>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</si>
  <si>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</si>
  <si>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</si>
  <si>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</si>
  <si>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</si>
  <si>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</si>
  <si>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</si>
  <si>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</si>
  <si>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</si>
  <si>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</si>
  <si>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</si>
  <si>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</si>
  <si>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</si>
  <si>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</si>
  <si>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</si>
  <si>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</si>
  <si>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</si>
  <si>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</si>
  <si>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</si>
  <si>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</si>
  <si>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</si>
  <si>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</si>
  <si>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</si>
  <si>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</si>
  <si>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</si>
  <si>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</si>
  <si>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</si>
  <si>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</si>
  <si>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</si>
  <si>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</si>
  <si>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</si>
  <si>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</si>
  <si>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</si>
  <si>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</si>
  <si>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</si>
  <si>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</si>
  <si>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</si>
  <si>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</si>
  <si>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</si>
  <si>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</si>
  <si>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</si>
  <si>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</si>
  <si>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</si>
  <si>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</si>
  <si>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</si>
  <si>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</si>
  <si>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</si>
  <si>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</si>
  <si>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</si>
  <si>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</si>
  <si>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</si>
  <si>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</si>
  <si>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</si>
  <si>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</si>
  <si>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</si>
  <si>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</si>
  <si>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</si>
  <si>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</si>
  <si>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</si>
  <si>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</si>
  <si>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</si>
  <si>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</si>
  <si>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</si>
  <si>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</si>
  <si>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</si>
  <si>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</si>
  <si>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</si>
  <si>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</si>
  <si>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</si>
  <si>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</si>
  <si>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</si>
  <si>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</si>
  <si>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</si>
  <si>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</si>
  <si>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</si>
  <si>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</si>
  <si>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</si>
  <si>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</si>
  <si>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</si>
  <si>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</si>
  <si>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</si>
  <si>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</si>
  <si>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</si>
  <si>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</si>
  <si>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</si>
  <si>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</si>
  <si>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</si>
  <si>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</si>
  <si>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</si>
  <si>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</si>
  <si>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</si>
  <si>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</si>
  <si>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</si>
  <si>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</si>
  <si>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</si>
  <si>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</si>
  <si>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</si>
  <si>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</si>
  <si>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</si>
  <si>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</si>
  <si>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</si>
  <si>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</si>
  <si>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</si>
  <si>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</si>
  <si>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</si>
  <si>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</si>
  <si>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</si>
  <si>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</si>
  <si>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</si>
  <si>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</si>
  <si>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</si>
  <si>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</si>
  <si>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</si>
  <si>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</si>
  <si>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</si>
  <si>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</si>
  <si>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</si>
  <si>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</si>
  <si>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</si>
  <si>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</si>
  <si>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</si>
  <si>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</si>
  <si>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</si>
  <si>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</si>
  <si>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</si>
  <si>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</si>
  <si>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</si>
  <si>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</si>
  <si>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</si>
  <si>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</si>
  <si>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</si>
  <si>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</si>
  <si>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</si>
  <si>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</si>
  <si>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</si>
  <si>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</si>
  <si>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</si>
  <si>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</si>
  <si>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</si>
  <si>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</si>
  <si>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</si>
  <si>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</si>
  <si>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</si>
  <si>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</si>
  <si>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</si>
  <si>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</si>
  <si>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</si>
  <si>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</si>
  <si>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</si>
  <si>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</si>
  <si>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</si>
  <si>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</si>
  <si>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</si>
  <si>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</si>
  <si>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</si>
  <si>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</si>
  <si>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</si>
  <si>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</si>
  <si>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</si>
  <si>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</si>
  <si>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</si>
  <si>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</si>
  <si>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</si>
  <si>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</si>
  <si>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</si>
  <si>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</si>
  <si>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</si>
  <si>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</si>
  <si>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</si>
  <si>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</si>
  <si>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</si>
  <si>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</si>
  <si>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</si>
  <si>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</si>
  <si>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</si>
  <si>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</si>
  <si>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</si>
  <si>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</si>
  <si>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</si>
  <si>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</si>
  <si>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</si>
  <si>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</si>
  <si>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</si>
  <si>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</si>
  <si>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</si>
  <si>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</si>
  <si>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</si>
  <si>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</si>
  <si>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</si>
  <si>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</si>
  <si>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</si>
  <si>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</si>
  <si>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</si>
  <si>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</si>
  <si>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</si>
  <si>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</si>
  <si>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</si>
  <si>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</si>
  <si>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</si>
  <si>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</si>
  <si>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</si>
  <si>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</si>
  <si>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</si>
  <si>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</si>
  <si>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</si>
  <si>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</si>
  <si>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</si>
  <si>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</si>
  <si>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</si>
  <si>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</si>
  <si>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</si>
  <si>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</si>
  <si>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</si>
  <si>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</si>
  <si>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</si>
  <si>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</si>
  <si>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</si>
  <si>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</si>
  <si>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</si>
  <si>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</si>
  <si>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</si>
  <si>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</si>
  <si>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</si>
  <si>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</si>
  <si>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</si>
  <si>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</si>
  <si>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</si>
  <si>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</si>
  <si>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</si>
  <si>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</si>
  <si>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</si>
  <si>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</si>
  <si>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</si>
  <si>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</si>
  <si>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</si>
  <si>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</si>
  <si>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</si>
  <si>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</si>
  <si>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</si>
  <si>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</si>
  <si>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</si>
  <si>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</si>
  <si>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</si>
  <si>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</si>
  <si>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</si>
  <si>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</si>
  <si>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</si>
  <si>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</si>
  <si>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</si>
  <si>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</si>
  <si>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</si>
  <si>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</si>
  <si>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</si>
  <si>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</si>
  <si>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</si>
  <si>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</si>
  <si>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</si>
  <si>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</si>
  <si>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</si>
  <si>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</si>
  <si>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</si>
  <si>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</si>
  <si>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</si>
  <si>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</si>
  <si>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</si>
  <si>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</si>
  <si>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</si>
  <si>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</si>
  <si>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</si>
  <si>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</si>
  <si>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</si>
  <si>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</si>
  <si>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</si>
  <si>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</si>
  <si>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</si>
  <si>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</si>
  <si>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</si>
  <si>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</si>
  <si>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</si>
  <si>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</si>
  <si>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</si>
  <si>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</si>
  <si>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</si>
  <si>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</si>
  <si>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</si>
  <si>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</si>
  <si>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</si>
  <si>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</si>
  <si>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</si>
  <si>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</si>
  <si>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</si>
  <si>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</si>
  <si>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</si>
  <si>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</si>
  <si>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</si>
  <si>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</si>
  <si>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</si>
  <si>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</si>
  <si>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</si>
  <si>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</si>
  <si>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</si>
  <si>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</si>
  <si>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</si>
  <si>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</si>
  <si>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</si>
  <si>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</si>
  <si>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</si>
  <si>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</si>
  <si>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</si>
  <si>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</si>
  <si>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</si>
  <si>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</si>
  <si>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</si>
  <si>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</si>
  <si>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</si>
  <si>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</si>
  <si>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</si>
  <si>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</si>
  <si>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</si>
  <si>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</si>
  <si>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</si>
  <si>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</si>
  <si>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</si>
  <si>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</si>
  <si>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</si>
  <si>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</si>
  <si>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</si>
  <si>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</si>
  <si>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</si>
  <si>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</si>
  <si>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</si>
  <si>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</si>
  <si>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</si>
  <si>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</si>
  <si>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</si>
  <si>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</si>
  <si>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</si>
  <si>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</si>
  <si>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</si>
  <si>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</si>
  <si>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</si>
  <si>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</si>
  <si>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</si>
  <si>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</si>
  <si>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</si>
  <si>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</si>
  <si>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</si>
  <si>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</si>
  <si>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</si>
  <si>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</si>
  <si>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</si>
  <si>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</si>
  <si>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</si>
  <si>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</si>
  <si>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</si>
  <si>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</si>
  <si>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</si>
  <si>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</si>
  <si>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</si>
  <si>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</si>
  <si>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</si>
  <si>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</si>
  <si>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</si>
  <si>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</si>
  <si>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</si>
  <si>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</si>
  <si>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</si>
  <si>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</si>
  <si>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</si>
  <si>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</si>
  <si>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</si>
  <si>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</si>
  <si>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</si>
  <si>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</si>
  <si>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</si>
  <si>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</si>
  <si>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</si>
  <si>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</si>
  <si>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</si>
  <si>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</si>
  <si>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</si>
  <si>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</si>
  <si>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</si>
  <si>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</si>
  <si>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</si>
  <si>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</si>
  <si>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</si>
  <si>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</si>
  <si>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</si>
  <si>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</si>
  <si>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</si>
  <si>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</si>
  <si>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</si>
  <si>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</si>
  <si>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</si>
  <si>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</si>
  <si>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</si>
  <si>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</si>
  <si>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</si>
  <si>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</si>
  <si>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</si>
  <si>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</si>
  <si>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</si>
  <si>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</si>
  <si>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</si>
  <si>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</si>
  <si>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</si>
  <si>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</si>
  <si>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</si>
  <si>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</si>
  <si>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</si>
  <si>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</si>
  <si>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</si>
  <si>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</si>
  <si>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</si>
  <si>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</si>
  <si>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</si>
  <si>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</si>
  <si>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</si>
  <si>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</si>
  <si>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</si>
  <si>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</si>
  <si>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</si>
  <si>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</si>
  <si>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</si>
  <si>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</si>
  <si>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</si>
  <si>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</si>
  <si>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</si>
  <si>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</si>
  <si>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</si>
  <si>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</si>
  <si>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</si>
  <si>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</si>
  <si>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</si>
  <si>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</si>
  <si>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</si>
  <si>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</si>
  <si>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</si>
  <si>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</si>
  <si>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</si>
  <si>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</si>
  <si>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</si>
  <si>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</si>
  <si>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</si>
  <si>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</si>
  <si>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</si>
  <si>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</si>
  <si>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</si>
  <si>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</si>
  <si>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</si>
  <si>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</si>
  <si>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</si>
  <si>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</si>
  <si>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</si>
  <si>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</si>
  <si>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</si>
  <si>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</si>
  <si>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</si>
  <si>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</si>
  <si>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</si>
  <si>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</si>
  <si>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</si>
  <si>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</si>
  <si>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</si>
  <si>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</si>
  <si>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</si>
  <si>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</si>
  <si>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</si>
  <si>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</si>
  <si>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</si>
  <si>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</si>
  <si>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</si>
  <si>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</si>
  <si>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</si>
  <si>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</si>
  <si>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</si>
  <si>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</si>
  <si>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</si>
  <si>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</si>
  <si>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</si>
  <si>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</si>
  <si>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</si>
  <si>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</si>
  <si>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</si>
  <si>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</si>
  <si>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</si>
  <si>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</si>
  <si>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</si>
  <si>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</si>
  <si>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</si>
  <si>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</si>
  <si>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</si>
  <si>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</si>
  <si>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</si>
  <si>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</si>
  <si>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</si>
  <si>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</si>
  <si>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</si>
  <si>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</si>
  <si>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</si>
  <si>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</si>
  <si>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</si>
  <si>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</si>
  <si>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</si>
  <si>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</si>
  <si>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</si>
  <si>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</si>
  <si>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</si>
  <si>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</si>
  <si>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</si>
  <si>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</si>
  <si>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</si>
  <si>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</si>
  <si>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</si>
  <si>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</si>
  <si>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</si>
  <si>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</si>
  <si>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</si>
  <si>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</si>
  <si>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</si>
  <si>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</si>
  <si>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</si>
  <si>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</si>
  <si>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</si>
  <si>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</si>
  <si>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</si>
  <si>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</si>
  <si>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</si>
  <si>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</si>
  <si>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</si>
  <si>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</si>
  <si>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</si>
  <si>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</si>
  <si>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</si>
  <si>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</si>
  <si>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</si>
  <si>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</si>
  <si>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</si>
  <si>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</si>
  <si>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</si>
  <si>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</si>
  <si>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</si>
  <si>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</si>
  <si>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</si>
  <si>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</si>
  <si>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</si>
  <si>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</si>
  <si>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</si>
  <si>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</si>
  <si>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</si>
  <si>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</si>
  <si>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</si>
  <si>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</si>
  <si>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</si>
  <si>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</si>
  <si>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</si>
  <si>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</si>
  <si>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</si>
  <si>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</si>
  <si>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</si>
  <si>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</si>
  <si>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</si>
  <si>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</si>
  <si>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</si>
  <si>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</si>
  <si>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</si>
  <si>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</si>
  <si>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</si>
  <si>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</si>
  <si>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</si>
  <si>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</si>
  <si>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</si>
  <si>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</si>
  <si>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</si>
  <si>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</si>
  <si>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</si>
  <si>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</si>
  <si>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</si>
  <si>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</si>
  <si>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</si>
  <si>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</si>
  <si>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</si>
  <si>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</si>
  <si>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</si>
  <si>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</si>
  <si>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</si>
  <si>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</si>
  <si>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</si>
  <si>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</si>
  <si>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</si>
  <si>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</si>
  <si>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</si>
  <si>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</si>
  <si>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</si>
  <si>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</si>
  <si>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</si>
  <si>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</si>
  <si>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</si>
  <si>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</si>
  <si>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</si>
  <si>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</si>
  <si>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</si>
  <si>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</si>
  <si>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</si>
  <si>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</si>
  <si>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</si>
  <si>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</si>
  <si>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</si>
  <si>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</si>
  <si>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</si>
  <si>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</si>
  <si>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</si>
  <si>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</si>
  <si>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</si>
  <si>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</si>
  <si>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</si>
  <si>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</si>
  <si>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</si>
  <si>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</si>
  <si>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</si>
  <si>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</si>
  <si>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</si>
  <si>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</si>
  <si>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</si>
  <si>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</si>
  <si>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</si>
  <si>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</si>
  <si>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</si>
  <si>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</si>
  <si>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</si>
  <si>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</si>
  <si>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</si>
  <si>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</si>
  <si>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</si>
  <si>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</si>
  <si>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</si>
  <si>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</si>
  <si>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</si>
  <si>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</si>
  <si>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</si>
  <si>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</si>
  <si>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</si>
  <si>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</si>
  <si>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</si>
  <si>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</si>
  <si>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</si>
  <si>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</si>
  <si>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</si>
  <si>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</si>
  <si>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</si>
  <si>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</si>
  <si>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</si>
  <si>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</si>
  <si>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</si>
  <si>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</si>
  <si>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</si>
  <si>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</si>
  <si>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</si>
  <si>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</si>
  <si>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</si>
  <si>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</si>
  <si>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</si>
  <si>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</si>
  <si>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</si>
  <si>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</si>
  <si>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</si>
  <si>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</si>
  <si>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</si>
  <si>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</si>
  <si>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</si>
  <si>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</si>
  <si>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</si>
  <si>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</si>
  <si>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</si>
  <si>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</si>
  <si>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</si>
  <si>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</si>
  <si>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</si>
  <si>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</si>
  <si>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</si>
  <si>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</si>
  <si>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</si>
  <si>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</si>
  <si>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</si>
  <si>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</si>
  <si>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</si>
  <si>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</si>
  <si>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</si>
  <si>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</si>
  <si>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</si>
  <si>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</si>
  <si>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</si>
  <si>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</si>
  <si>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</si>
  <si>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</si>
  <si>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</si>
  <si>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</si>
  <si>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</si>
  <si>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</si>
  <si>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</si>
  <si>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</si>
  <si>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</si>
  <si>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</si>
  <si>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</si>
  <si>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</si>
  <si>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</si>
  <si>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</si>
  <si>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</si>
  <si>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</si>
  <si>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</si>
  <si>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</si>
  <si>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</si>
  <si>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</si>
  <si>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</si>
  <si>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</si>
  <si>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</si>
  <si>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</si>
  <si>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</si>
  <si>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</si>
  <si>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</si>
  <si>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</si>
  <si>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</si>
  <si>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</si>
  <si>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</si>
  <si>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</si>
  <si>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</si>
  <si>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</si>
  <si>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</si>
  <si>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</si>
  <si>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</si>
  <si>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</si>
  <si>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</si>
  <si>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</si>
  <si>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</si>
  <si>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</si>
  <si>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</si>
  <si>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</si>
  <si>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</si>
  <si>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</si>
  <si>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</si>
  <si>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</si>
  <si>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</si>
  <si>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</si>
  <si>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</si>
  <si>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</si>
  <si>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</si>
  <si>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</si>
  <si>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</si>
  <si>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</si>
  <si>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</si>
  <si>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</si>
  <si>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</si>
  <si>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</si>
  <si>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</si>
  <si>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</si>
  <si>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</si>
  <si>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</si>
  <si>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</si>
  <si>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</si>
  <si>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</si>
  <si>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</si>
  <si>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</si>
  <si>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</si>
  <si>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</si>
  <si>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</si>
  <si>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</si>
  <si>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</si>
  <si>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</si>
  <si>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</si>
  <si>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</si>
  <si>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</si>
  <si>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</si>
  <si>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</si>
  <si>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</si>
  <si>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</si>
  <si>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</si>
  <si>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</si>
  <si>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</si>
  <si>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</si>
  <si>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</si>
  <si>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</si>
  <si>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</si>
  <si>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</si>
  <si>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</si>
  <si>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</si>
  <si>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</si>
  <si>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</si>
  <si>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</si>
  <si>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</si>
  <si>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</si>
  <si>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</si>
  <si>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</si>
  <si>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</si>
  <si>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</si>
  <si>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</si>
  <si>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</si>
  <si>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</si>
  <si>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</si>
  <si>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</si>
  <si>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</si>
  <si>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</si>
  <si>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</si>
  <si>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</si>
  <si>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</si>
  <si>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</si>
  <si>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</si>
  <si>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</si>
  <si>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</si>
  <si>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</si>
  <si>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</si>
  <si>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</si>
  <si>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</si>
  <si>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</si>
  <si>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</si>
  <si>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</si>
  <si>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</si>
  <si>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</si>
  <si>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</si>
  <si>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</si>
  <si>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</si>
  <si>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</si>
  <si>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</si>
  <si>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</si>
  <si>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</si>
  <si>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</si>
  <si>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</si>
  <si>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</si>
  <si>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</si>
  <si>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</si>
  <si>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</si>
  <si>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</si>
  <si>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</si>
  <si>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</si>
  <si>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</si>
  <si>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</si>
  <si>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</si>
  <si>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</si>
  <si>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</si>
  <si>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</si>
  <si>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</si>
  <si>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</si>
  <si>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</si>
  <si>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</si>
  <si>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</si>
  <si>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</si>
  <si>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</si>
  <si>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</si>
  <si>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</si>
  <si>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</si>
  <si>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</si>
  <si>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</si>
  <si>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</si>
  <si>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</si>
  <si>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</si>
  <si>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</si>
  <si>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</si>
  <si>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</si>
  <si>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</si>
  <si>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</si>
  <si>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</si>
  <si>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</si>
  <si>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</si>
  <si>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</si>
  <si>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</si>
  <si>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</si>
  <si>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</si>
  <si>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</si>
  <si>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</si>
  <si>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</si>
  <si>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</si>
  <si>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</si>
  <si>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</si>
  <si>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</si>
  <si>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</si>
  <si>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</si>
  <si>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</si>
  <si>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</si>
  <si>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</si>
  <si>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</si>
  <si>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</si>
  <si>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</si>
  <si>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</si>
  <si>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</si>
  <si>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</si>
  <si>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</si>
  <si>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</si>
  <si>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</si>
  <si>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</si>
  <si>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</si>
  <si>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</si>
  <si>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</si>
  <si>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</si>
  <si>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</si>
  <si>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</si>
  <si>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</si>
  <si>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</si>
  <si>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</si>
  <si>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</si>
  <si>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</si>
  <si>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</si>
  <si>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</si>
  <si>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</si>
  <si>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</si>
  <si>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</si>
  <si>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</si>
  <si>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</si>
  <si>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</si>
  <si>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</si>
  <si>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</si>
  <si>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</si>
  <si>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</si>
  <si>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</si>
  <si>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</si>
  <si>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</si>
  <si>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</si>
  <si>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</si>
  <si>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</si>
  <si>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</si>
  <si>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</si>
  <si>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</si>
  <si>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</si>
  <si>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</si>
  <si>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</si>
  <si>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</si>
  <si>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</si>
  <si>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</si>
  <si>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</si>
  <si>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</si>
  <si>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</si>
  <si>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</si>
  <si>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</si>
  <si>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</si>
  <si>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</si>
  <si>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</si>
  <si>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</si>
  <si>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</si>
  <si>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</si>
  <si>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</si>
  <si>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</si>
  <si>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</si>
  <si>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</si>
  <si>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</si>
  <si>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</si>
  <si>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</si>
  <si>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</si>
  <si>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</si>
  <si>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</si>
  <si>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</si>
  <si>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</si>
  <si>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</si>
  <si>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</si>
  <si>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</si>
  <si>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</si>
  <si>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</si>
  <si>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</si>
  <si>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</si>
  <si>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</si>
  <si>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</si>
  <si>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</si>
  <si>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</si>
  <si>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</si>
  <si>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</si>
  <si>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</si>
  <si>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</si>
  <si>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</si>
  <si>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</si>
  <si>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</si>
  <si>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</si>
  <si>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</si>
  <si>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</si>
  <si>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</si>
  <si>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</si>
  <si>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</si>
  <si>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</si>
  <si>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</si>
  <si>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</si>
  <si>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</si>
  <si>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</si>
  <si>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</si>
  <si>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</si>
  <si>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</si>
  <si>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</si>
  <si>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</si>
  <si>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</si>
  <si>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</si>
  <si>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</si>
  <si>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</si>
  <si>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</si>
  <si>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</si>
  <si>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</si>
  <si>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</si>
  <si>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</si>
  <si>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</si>
  <si>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</si>
  <si>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</si>
  <si>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</si>
  <si>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</si>
  <si>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</si>
  <si>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</si>
  <si>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</si>
  <si>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</si>
  <si>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</si>
  <si>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</si>
  <si>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</si>
  <si>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</si>
  <si>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</si>
  <si>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</si>
  <si>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</si>
  <si>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</si>
  <si>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</si>
  <si>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</si>
  <si>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</si>
  <si>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</si>
  <si>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</si>
  <si>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</si>
  <si>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</si>
  <si>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</si>
  <si>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</si>
  <si>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</si>
  <si>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</si>
  <si>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</si>
  <si>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</si>
  <si>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</si>
  <si>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</si>
  <si>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</si>
  <si>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</si>
  <si>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</si>
  <si>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</si>
  <si>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</si>
  <si>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</si>
  <si>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</si>
  <si>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</si>
  <si>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</si>
  <si>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</si>
  <si>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</si>
  <si>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</si>
  <si>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</si>
  <si>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</si>
  <si>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</si>
  <si>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</si>
  <si>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</si>
  <si>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</si>
  <si>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</si>
  <si>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</si>
  <si>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</si>
  <si>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</si>
  <si>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</si>
  <si>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</si>
  <si>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</si>
  <si>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</si>
  <si>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</si>
  <si>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</si>
  <si>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</si>
  <si>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</si>
  <si>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</si>
  <si>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</si>
  <si>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</si>
  <si>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</si>
  <si>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</si>
  <si>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</si>
  <si>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</si>
  <si>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</si>
  <si>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</si>
  <si>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</si>
  <si>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</si>
  <si>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</si>
  <si>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</si>
  <si>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</si>
  <si>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</si>
  <si>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</si>
  <si>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</si>
  <si>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</si>
  <si>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</si>
  <si>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</si>
  <si>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</si>
  <si>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</si>
  <si>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</si>
  <si>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</si>
  <si>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</si>
  <si>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</si>
  <si>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</si>
  <si>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</si>
  <si>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</si>
  <si>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</si>
  <si>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</si>
  <si>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</si>
  <si>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</si>
  <si>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</si>
  <si>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</si>
  <si>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</si>
  <si>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</si>
  <si>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</si>
  <si>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</si>
  <si>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</si>
  <si>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</si>
  <si>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</si>
  <si>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</si>
  <si>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</si>
  <si>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</si>
  <si>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</si>
  <si>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</si>
  <si>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</si>
  <si>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</si>
  <si>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</si>
  <si>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</si>
  <si>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</si>
  <si>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</si>
  <si>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</si>
  <si>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</si>
  <si>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</si>
  <si>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</si>
  <si>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</si>
  <si>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</si>
  <si>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</si>
  <si>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</si>
  <si>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</si>
  <si>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</si>
  <si>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</si>
  <si>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</si>
  <si>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</si>
  <si>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</si>
  <si>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</si>
  <si>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</si>
  <si>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</si>
  <si>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</si>
  <si>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</si>
  <si>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</si>
  <si>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</si>
  <si>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</si>
  <si>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</si>
  <si>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</si>
  <si>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</si>
  <si>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</si>
  <si>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</si>
  <si>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</si>
  <si>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</si>
  <si>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</si>
  <si>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</si>
  <si>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</si>
  <si>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</si>
  <si>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</si>
  <si>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</si>
  <si>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</si>
  <si>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</si>
  <si>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</si>
  <si>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</si>
  <si>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</si>
  <si>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</si>
  <si>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</si>
  <si>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</si>
  <si>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</si>
  <si>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</si>
  <si>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</si>
  <si>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</si>
  <si>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</si>
  <si>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</si>
  <si>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</si>
  <si>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</si>
  <si>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</si>
  <si>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</si>
  <si>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</si>
  <si>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</si>
  <si>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</si>
  <si>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</si>
  <si>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</si>
  <si>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</si>
  <si>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</si>
  <si>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</si>
  <si>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</si>
  <si>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</si>
  <si>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</si>
  <si>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</si>
  <si>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</si>
  <si>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</si>
  <si>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</si>
  <si>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</si>
  <si>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</si>
  <si>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</si>
  <si>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</si>
  <si>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</si>
  <si>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</si>
  <si>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</si>
  <si>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</si>
  <si>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</si>
  <si>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</si>
  <si>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</si>
  <si>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</si>
  <si>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</si>
  <si>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</si>
  <si>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</si>
  <si>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</si>
  <si>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</si>
  <si>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</si>
  <si>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</si>
  <si>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</si>
  <si>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</si>
  <si>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</si>
  <si>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</si>
  <si>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</si>
  <si>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</si>
  <si>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</si>
  <si>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</si>
  <si>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</si>
  <si>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</si>
  <si>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</si>
  <si>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</si>
  <si>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</si>
  <si>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</si>
  <si>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</si>
  <si>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</si>
  <si>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</si>
  <si>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</si>
  <si>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</si>
  <si>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</si>
  <si>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</si>
  <si>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</si>
  <si>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</si>
  <si>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</si>
  <si>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</si>
  <si>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</si>
  <si>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</si>
  <si>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</si>
  <si>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</si>
  <si>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</si>
  <si>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</si>
  <si>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</si>
  <si>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</si>
  <si>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</si>
  <si>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</si>
  <si>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</si>
  <si>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</si>
  <si>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</si>
  <si>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</si>
  <si>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</si>
  <si>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</si>
  <si>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</si>
  <si>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</si>
  <si>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</si>
  <si>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</si>
  <si>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</si>
  <si>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</si>
  <si>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</si>
  <si>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</si>
  <si>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</si>
  <si>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</si>
  <si>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</si>
  <si>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</si>
  <si>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</si>
  <si>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</si>
  <si>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</si>
  <si>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</si>
  <si>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</si>
  <si>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</si>
  <si>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</si>
  <si>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</si>
  <si>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</si>
  <si>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</si>
  <si>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</si>
  <si>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</si>
  <si>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</si>
  <si>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</si>
  <si>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</si>
  <si>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</si>
  <si>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</si>
  <si>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</si>
  <si>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</si>
  <si>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</si>
  <si>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</si>
  <si>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</si>
  <si>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</si>
  <si>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</si>
  <si>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</si>
  <si>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</si>
  <si>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</si>
  <si>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</si>
  <si>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</si>
  <si>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</si>
  <si>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</si>
  <si>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</si>
  <si>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</si>
  <si>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</si>
  <si>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</si>
  <si>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</si>
  <si>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</si>
  <si>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</si>
  <si>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</si>
  <si>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</si>
  <si>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</si>
  <si>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</si>
  <si>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</si>
  <si>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</si>
  <si>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</si>
  <si>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</si>
  <si>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</si>
  <si>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</si>
  <si>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</si>
  <si>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</si>
  <si>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</si>
  <si>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</si>
  <si>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</si>
  <si>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</si>
  <si>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</si>
  <si>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</si>
  <si>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</si>
  <si>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</si>
  <si>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</si>
  <si>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</si>
  <si>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</si>
  <si>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</si>
  <si>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</si>
  <si>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</si>
  <si>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</si>
  <si>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</si>
  <si>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</si>
  <si>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</si>
  <si>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</si>
  <si>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</si>
  <si>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</si>
  <si>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</si>
  <si>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</si>
  <si>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</si>
  <si>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</si>
  <si>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</si>
  <si>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</si>
  <si>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</si>
  <si>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</si>
  <si>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</si>
  <si>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</si>
  <si>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</si>
  <si>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</si>
  <si>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</si>
  <si>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</si>
  <si>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</si>
  <si>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</si>
  <si>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</si>
  <si>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</si>
  <si>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</si>
  <si>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</si>
  <si>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</si>
  <si>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</si>
  <si>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</si>
  <si>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</si>
  <si>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</si>
  <si>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</si>
  <si>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</si>
  <si>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</si>
  <si>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</si>
  <si>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</si>
  <si>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</si>
  <si>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</si>
  <si>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</si>
  <si>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</si>
  <si>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</si>
  <si>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</si>
  <si>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</si>
  <si>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</si>
  <si>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</si>
  <si>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</si>
  <si>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</si>
  <si>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</si>
  <si>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</si>
  <si>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</si>
  <si>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</si>
  <si>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</si>
  <si>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</si>
  <si>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</si>
  <si>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</si>
  <si>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</si>
  <si>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</si>
  <si>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</si>
  <si>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</si>
  <si>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</si>
  <si>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</si>
  <si>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</si>
  <si>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</si>
  <si>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</si>
  <si>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</si>
  <si>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</si>
  <si>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</si>
  <si>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</si>
  <si>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</si>
  <si>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</si>
  <si>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</si>
  <si>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</si>
  <si>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</si>
  <si>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</si>
  <si>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</si>
  <si>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</si>
  <si>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</si>
  <si>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</si>
  <si>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</si>
  <si>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</si>
  <si>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</si>
  <si>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</si>
  <si>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</si>
  <si>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</si>
  <si>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</si>
  <si>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</si>
  <si>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</si>
  <si>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</si>
  <si>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</si>
  <si>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</si>
  <si>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</si>
  <si>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</si>
  <si>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</si>
  <si>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</si>
  <si>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</si>
  <si>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</si>
  <si>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</si>
  <si>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</si>
  <si>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</si>
  <si>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</si>
  <si>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</si>
  <si>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</si>
  <si>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</si>
  <si>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</si>
  <si>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</si>
  <si>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</si>
  <si>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</si>
  <si>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</si>
  <si>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</si>
  <si>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</si>
  <si>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</si>
  <si>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</si>
  <si>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</si>
  <si>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</si>
  <si>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</si>
  <si>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</si>
  <si>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</si>
  <si>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</si>
  <si>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</si>
  <si>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</si>
  <si>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</si>
  <si>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</si>
  <si>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</si>
  <si>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</si>
  <si>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</si>
  <si>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</si>
  <si>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</si>
  <si>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</si>
  <si>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</si>
  <si>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</si>
  <si>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</si>
  <si>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</si>
  <si>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</si>
  <si>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</si>
  <si>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</si>
  <si>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</si>
  <si>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</si>
  <si>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</si>
  <si>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</si>
  <si>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</si>
  <si>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</si>
  <si>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</si>
  <si>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</si>
  <si>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</si>
  <si>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</si>
  <si>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</si>
  <si>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</si>
  <si>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</si>
  <si>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</si>
  <si>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</si>
  <si>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</si>
  <si>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</si>
  <si>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</si>
  <si>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</si>
  <si>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</si>
  <si>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</si>
  <si>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</si>
  <si>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</si>
  <si>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</si>
  <si>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</si>
  <si>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</si>
  <si>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</si>
  <si>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</si>
  <si>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</si>
  <si>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</si>
  <si>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</si>
  <si>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</si>
  <si>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</si>
  <si>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</si>
  <si>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</si>
  <si>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</si>
  <si>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</si>
  <si>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</si>
  <si>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</si>
  <si>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</si>
  <si>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</si>
  <si>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</si>
  <si>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</si>
  <si>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</si>
  <si>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</si>
  <si>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</si>
  <si>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</si>
  <si>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</si>
  <si>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</si>
  <si>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</si>
  <si>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</si>
  <si>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</si>
  <si>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</si>
  <si>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</si>
  <si>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</si>
  <si>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</si>
  <si>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</si>
  <si>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</si>
  <si>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</si>
  <si>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</si>
  <si>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</si>
  <si>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</si>
  <si>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</si>
  <si>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</si>
  <si>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</si>
  <si>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</si>
  <si>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</si>
  <si>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</si>
  <si>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</si>
  <si>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</si>
  <si>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</si>
  <si>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</si>
  <si>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</si>
  <si>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</si>
  <si>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</si>
  <si>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</si>
  <si>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</si>
  <si>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</si>
  <si>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</si>
  <si>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</si>
  <si>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</si>
  <si>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</si>
  <si>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</si>
  <si>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</si>
  <si>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</si>
  <si>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</si>
  <si>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</si>
  <si>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</si>
  <si>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</si>
  <si>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</si>
  <si>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</si>
  <si>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</si>
  <si>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</si>
  <si>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</si>
  <si>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</si>
  <si>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</si>
  <si>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</si>
  <si>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</si>
  <si>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</si>
  <si>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</si>
  <si>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</si>
  <si>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</si>
  <si>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</si>
  <si>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</si>
  <si>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</si>
  <si>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</si>
  <si>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</si>
  <si>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</si>
  <si>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</si>
  <si>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</si>
  <si>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</si>
  <si>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</si>
  <si>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</si>
  <si>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</si>
  <si>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</si>
  <si>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</si>
  <si>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</si>
  <si>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</si>
  <si>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</si>
  <si>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</si>
  <si>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</si>
  <si>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</si>
  <si>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</si>
  <si>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</si>
  <si>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</si>
  <si>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</si>
  <si>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</si>
  <si>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</si>
  <si>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</si>
  <si>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</si>
  <si>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</si>
  <si>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</si>
  <si>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</si>
  <si>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</si>
  <si>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</si>
  <si>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</si>
  <si>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</si>
  <si>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</si>
  <si>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</si>
  <si>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</si>
  <si>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</si>
  <si>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</si>
  <si>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</si>
  <si>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</si>
  <si>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</si>
  <si>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</si>
  <si>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</si>
  <si>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</si>
  <si>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</si>
  <si>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</si>
  <si>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</si>
  <si>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</si>
  <si>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</si>
  <si>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</si>
  <si>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</si>
  <si>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</si>
  <si>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</si>
  <si>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</si>
  <si>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</si>
  <si>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</si>
  <si>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</si>
  <si>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</si>
  <si>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</si>
  <si>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</si>
  <si>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</si>
  <si>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</si>
  <si>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</si>
  <si>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</si>
  <si>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</si>
  <si>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</si>
  <si>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</si>
  <si>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</si>
  <si>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</si>
  <si>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</si>
  <si>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</si>
  <si>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</si>
  <si>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</si>
  <si>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</si>
  <si>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</si>
  <si>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</si>
  <si>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</si>
  <si>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</si>
  <si>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</si>
  <si>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</si>
  <si>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</si>
  <si>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</si>
  <si>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</si>
  <si>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</si>
  <si>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</si>
  <si>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</si>
  <si>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</si>
  <si>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</si>
  <si>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</si>
  <si>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</si>
  <si>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</si>
  <si>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</si>
  <si>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</si>
  <si>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</si>
  <si>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</si>
  <si>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</si>
  <si>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</si>
  <si>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</si>
  <si>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</si>
  <si>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</si>
  <si>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</si>
  <si>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</si>
  <si>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</si>
  <si>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</si>
  <si>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</si>
  <si>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</si>
  <si>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</si>
  <si>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</si>
  <si>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</si>
  <si>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</si>
  <si>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</si>
  <si>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</si>
  <si>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</si>
  <si>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</si>
  <si>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</si>
  <si>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</si>
  <si>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</si>
  <si>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</si>
  <si>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</si>
  <si>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</si>
  <si>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</si>
  <si>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</si>
  <si>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</si>
  <si>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</si>
  <si>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</si>
  <si>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</si>
  <si>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</si>
  <si>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</si>
  <si>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</si>
  <si>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</si>
  <si>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</si>
  <si>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</si>
  <si>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</si>
  <si>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</si>
  <si>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</si>
  <si>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</si>
  <si>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</si>
  <si>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</si>
  <si>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</si>
  <si>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</si>
  <si>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</si>
  <si>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</si>
  <si>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</si>
  <si>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</si>
  <si>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</si>
  <si>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</si>
  <si>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</si>
  <si>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</si>
  <si>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</si>
  <si>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</si>
  <si>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</si>
  <si>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</si>
  <si>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</si>
  <si>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</si>
  <si>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</si>
  <si>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</si>
  <si>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</si>
  <si>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</si>
  <si>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</si>
  <si>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</si>
  <si>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</si>
  <si>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</si>
  <si>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</si>
  <si>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</si>
  <si>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</si>
  <si>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</si>
  <si>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</si>
  <si>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</si>
  <si>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</si>
  <si>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</si>
  <si>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</si>
  <si>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</si>
  <si>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</si>
  <si>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</si>
  <si>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</si>
  <si>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</si>
  <si>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</si>
  <si>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</si>
  <si>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</si>
  <si>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</si>
  <si>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</si>
  <si>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</si>
  <si>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</si>
  <si>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</si>
  <si>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</si>
  <si>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</si>
  <si>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</si>
  <si>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</si>
  <si>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</si>
  <si>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</si>
  <si>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</si>
  <si>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</si>
  <si>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</si>
  <si>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</si>
  <si>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</si>
  <si>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</si>
  <si>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</si>
  <si>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</si>
  <si>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</si>
  <si>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</si>
  <si>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</si>
  <si>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</si>
  <si>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</si>
  <si>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</si>
  <si>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</si>
  <si>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</si>
  <si>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</si>
  <si>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</si>
  <si>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</si>
  <si>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</si>
  <si>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</si>
  <si>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</si>
  <si>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</si>
  <si>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</si>
  <si>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</si>
  <si>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</si>
  <si>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</si>
  <si>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</si>
  <si>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</si>
  <si>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</si>
  <si>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</si>
  <si>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</si>
  <si>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</si>
  <si>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</si>
  <si>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</si>
  <si>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</si>
  <si>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</si>
  <si>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</si>
  <si>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</si>
  <si>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</si>
  <si>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</si>
  <si>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</si>
  <si>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</si>
  <si>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</si>
  <si>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</si>
  <si>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</si>
  <si>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</si>
  <si>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</si>
  <si>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</si>
  <si>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</si>
  <si>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</si>
  <si>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</si>
  <si>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</si>
  <si>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</si>
  <si>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</si>
  <si>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</si>
  <si>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</si>
  <si>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</si>
  <si>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</si>
  <si>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</si>
  <si>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</si>
  <si>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</si>
  <si>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</si>
  <si>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</si>
  <si>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</si>
  <si>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</si>
  <si>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</si>
  <si>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</si>
  <si>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</si>
  <si>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</si>
  <si>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</si>
  <si>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</si>
  <si>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</si>
  <si>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</si>
  <si>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</si>
  <si>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</si>
  <si>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</si>
  <si>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</si>
  <si>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</si>
  <si>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</si>
  <si>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</si>
  <si>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</si>
  <si>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</si>
  <si>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</si>
  <si>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</si>
  <si>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</si>
  <si>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</si>
  <si>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</si>
  <si>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</si>
  <si>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</si>
  <si>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</si>
  <si>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</si>
  <si>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</si>
  <si>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</si>
  <si>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</si>
  <si>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</si>
  <si>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</si>
  <si>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</si>
  <si>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</si>
  <si>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</si>
  <si>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</si>
  <si>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</si>
  <si>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</si>
  <si>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</si>
  <si>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</si>
  <si>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</si>
  <si>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</si>
  <si>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</si>
  <si>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</si>
  <si>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</si>
  <si>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</si>
  <si>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</si>
  <si>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</si>
  <si>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</si>
  <si>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</si>
  <si>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</si>
  <si>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</si>
  <si>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</si>
  <si>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</si>
  <si>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</si>
  <si>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</si>
  <si>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</si>
  <si>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</si>
  <si>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</si>
  <si>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</si>
  <si>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</si>
  <si>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</si>
  <si>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</si>
  <si>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</si>
  <si>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</si>
  <si>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</si>
  <si>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</si>
  <si>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</si>
  <si>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</si>
  <si>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</si>
  <si>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</si>
  <si>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</si>
  <si>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</si>
  <si>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</si>
  <si>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</si>
  <si>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</si>
  <si>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</si>
  <si>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</si>
  <si>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</si>
  <si>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</si>
  <si>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</si>
  <si>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</si>
  <si>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</si>
  <si>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</si>
  <si>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</si>
  <si>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</si>
  <si>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</si>
  <si>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</si>
  <si>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</si>
  <si>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</si>
  <si>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</si>
  <si>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</si>
  <si>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</si>
  <si>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</si>
  <si>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</si>
  <si>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</si>
  <si>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</si>
  <si>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</si>
  <si>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</si>
  <si>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</si>
  <si>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</si>
  <si>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</si>
  <si>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</si>
  <si>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</si>
  <si>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</si>
  <si>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</si>
  <si>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</si>
  <si>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</si>
  <si>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</si>
  <si>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</si>
  <si>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</si>
  <si>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</si>
  <si>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</si>
  <si>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</si>
  <si>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</si>
  <si>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</si>
  <si>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</si>
  <si>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</si>
  <si>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</si>
  <si>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</si>
  <si>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</si>
  <si>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</si>
  <si>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</si>
  <si>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</si>
  <si>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</si>
  <si>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</si>
  <si>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</si>
  <si>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</si>
  <si>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</si>
  <si>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</si>
  <si>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</si>
  <si>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</si>
  <si>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</si>
  <si>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</si>
  <si>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</si>
  <si>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</si>
  <si>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</si>
  <si>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</si>
  <si>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</si>
  <si>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</si>
  <si>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</si>
  <si>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</si>
  <si>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</si>
  <si>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</si>
  <si>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</si>
  <si>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</si>
  <si>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</si>
  <si>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</si>
  <si>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</si>
  <si>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</si>
  <si>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</si>
  <si>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</si>
  <si>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</si>
  <si>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</si>
  <si>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</si>
  <si>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</si>
  <si>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</si>
  <si>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</si>
  <si>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</si>
  <si>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</si>
  <si>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</si>
  <si>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</si>
  <si>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</si>
  <si>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</si>
  <si>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</si>
  <si>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</si>
  <si>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</si>
  <si>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</si>
  <si>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</si>
  <si>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</si>
  <si>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</si>
  <si>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</si>
  <si>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</si>
  <si>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</si>
  <si>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</si>
  <si>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</si>
  <si>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</si>
  <si>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</si>
  <si>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</si>
  <si>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</si>
  <si>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</si>
  <si>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</si>
  <si>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</si>
  <si>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</si>
  <si>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</si>
  <si>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</si>
  <si>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</si>
  <si>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</si>
  <si>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</si>
  <si>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</si>
  <si>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</si>
  <si>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</si>
  <si>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</si>
  <si>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</si>
  <si>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</si>
  <si>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</si>
  <si>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</si>
  <si>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</si>
  <si>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</si>
  <si>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</si>
  <si>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</si>
  <si>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</si>
  <si>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</si>
  <si>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</si>
  <si>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</si>
  <si>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</si>
  <si>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</si>
  <si>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</si>
  <si>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</si>
  <si>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</si>
  <si>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</si>
  <si>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</si>
  <si>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</si>
  <si>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</si>
  <si>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</si>
  <si>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</si>
  <si>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</si>
  <si>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</si>
  <si>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</si>
  <si>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</si>
  <si>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</si>
  <si>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</si>
  <si>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</si>
  <si>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</si>
  <si>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</si>
  <si>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</si>
  <si>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</si>
  <si>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</si>
  <si>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</si>
  <si>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</si>
  <si>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</si>
  <si>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</si>
  <si>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</si>
  <si>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</si>
  <si>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</si>
  <si>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</si>
  <si>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</si>
  <si>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</si>
  <si>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</si>
  <si>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</si>
  <si>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</si>
  <si>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</si>
  <si>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</si>
  <si>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</si>
  <si>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</si>
  <si>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</si>
  <si>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</si>
  <si>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</si>
  <si>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</si>
  <si>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</si>
  <si>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</si>
  <si>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</si>
  <si>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</si>
  <si>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</si>
  <si>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</si>
  <si>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</si>
  <si>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</si>
  <si>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</si>
  <si>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</si>
  <si>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</si>
  <si>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</si>
  <si>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</si>
  <si>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</si>
  <si>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</si>
  <si>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</si>
  <si>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</si>
  <si>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</si>
  <si>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</si>
  <si>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</si>
  <si>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</si>
  <si>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</si>
  <si>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</si>
  <si>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</si>
  <si>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</si>
  <si>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</si>
  <si>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</si>
  <si>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</si>
  <si>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</si>
  <si>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</si>
  <si>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</si>
  <si>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</si>
  <si>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</si>
  <si>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</si>
  <si>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</si>
  <si>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</si>
  <si>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</si>
  <si>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</si>
  <si>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</si>
  <si>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</si>
  <si>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</si>
  <si>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</si>
  <si>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</si>
  <si>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</si>
  <si>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</si>
  <si>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</si>
  <si>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</si>
  <si>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</si>
  <si>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</si>
  <si>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</si>
  <si>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</si>
  <si>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</si>
  <si>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</si>
  <si>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</si>
  <si>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</si>
  <si>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</si>
  <si>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</si>
  <si>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</si>
  <si>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</si>
  <si>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</si>
  <si>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</si>
  <si>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</si>
  <si>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</si>
  <si>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</si>
  <si>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</si>
  <si>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</si>
  <si>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</si>
  <si>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</si>
  <si>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</si>
  <si>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</si>
  <si>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</si>
  <si>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</si>
  <si>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</si>
  <si>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</si>
  <si>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</si>
  <si>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</si>
  <si>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</si>
  <si>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</si>
  <si>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</si>
  <si>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</si>
  <si>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</si>
  <si>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</si>
  <si>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</si>
  <si>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</si>
  <si>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</si>
  <si>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</si>
  <si>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</si>
  <si>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</si>
  <si>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</si>
  <si>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</si>
  <si>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</si>
  <si>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</si>
  <si>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</si>
  <si>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</si>
  <si>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</si>
  <si>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</si>
  <si>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</si>
  <si>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</si>
  <si>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</si>
  <si>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</si>
  <si>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</si>
  <si>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</si>
  <si>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</si>
  <si>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</si>
  <si>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</si>
  <si>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</si>
  <si>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</si>
  <si>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</si>
  <si>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</si>
  <si>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</si>
  <si>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</si>
  <si>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</si>
  <si>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</si>
  <si>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</si>
  <si>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</si>
  <si>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</si>
  <si>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</si>
  <si>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</si>
  <si>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</si>
  <si>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</si>
  <si>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</si>
  <si>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</si>
  <si>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</si>
  <si>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</si>
  <si>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</si>
  <si>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</si>
  <si>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</si>
  <si>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</si>
  <si>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</si>
  <si>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</si>
  <si>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</si>
  <si>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</si>
  <si>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</si>
  <si>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</si>
  <si>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</si>
  <si>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</si>
  <si>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</si>
  <si>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</si>
  <si>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</si>
  <si>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</si>
  <si>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</si>
  <si>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</si>
  <si>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</si>
  <si>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</si>
  <si>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</si>
  <si>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</si>
  <si>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</si>
  <si>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</si>
  <si>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</si>
  <si>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</si>
  <si>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</si>
  <si>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</si>
  <si>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</si>
  <si>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</si>
  <si>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</si>
  <si>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</si>
  <si>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</si>
  <si>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</si>
  <si>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</si>
  <si>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</si>
  <si>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</si>
  <si>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</si>
  <si>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</si>
  <si>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</si>
  <si>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</si>
  <si>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</si>
  <si>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</si>
  <si>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</si>
  <si>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</si>
  <si>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</si>
  <si>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</si>
  <si>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</si>
  <si>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</si>
  <si>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</si>
  <si>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</si>
  <si>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</si>
  <si>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</si>
  <si>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</si>
  <si>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</si>
  <si>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</si>
  <si>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</si>
  <si>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</si>
  <si>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</si>
  <si>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</si>
  <si>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</si>
  <si>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</si>
  <si>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</si>
  <si>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</si>
  <si>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</si>
  <si>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</si>
  <si>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</si>
  <si>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</si>
  <si>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</si>
  <si>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</si>
  <si>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</si>
  <si>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</si>
  <si>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</si>
  <si>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</si>
  <si>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</si>
  <si>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</si>
  <si>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</si>
  <si>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</si>
  <si>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</si>
  <si>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</si>
  <si>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</si>
  <si>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</si>
  <si>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</si>
  <si>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</si>
  <si>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</si>
  <si>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</si>
  <si>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</si>
  <si>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</si>
  <si>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</si>
  <si>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</si>
  <si>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</si>
  <si>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</si>
  <si>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</si>
  <si>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</si>
  <si>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</si>
  <si>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</si>
  <si>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</si>
  <si>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</si>
  <si>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</si>
  <si>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</si>
  <si>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</si>
  <si>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</si>
  <si>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</si>
  <si>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</si>
  <si>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</si>
  <si>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</si>
  <si>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</si>
  <si>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</si>
  <si>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</si>
  <si>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</si>
  <si>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</si>
  <si>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</si>
  <si>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</si>
  <si>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</si>
  <si>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</si>
  <si>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</si>
  <si>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</si>
  <si>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</si>
  <si>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</si>
  <si>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</si>
  <si>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</si>
  <si>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</si>
  <si>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</si>
  <si>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</si>
  <si>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</si>
  <si>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</si>
  <si>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</si>
  <si>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</si>
  <si>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</si>
  <si>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</si>
  <si>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</si>
  <si>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</si>
  <si>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</si>
  <si>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</si>
  <si>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</si>
  <si>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</si>
  <si>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</si>
  <si>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</si>
  <si>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</si>
  <si>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</si>
  <si>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</si>
  <si>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</si>
  <si>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</si>
  <si>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</si>
  <si>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</si>
  <si>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</si>
  <si>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</si>
  <si>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</si>
  <si>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</si>
  <si>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</si>
  <si>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</si>
  <si>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</si>
  <si>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</si>
  <si>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</si>
  <si>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</si>
  <si>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</si>
  <si>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</si>
  <si>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</si>
  <si>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</si>
  <si>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</si>
  <si>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</si>
  <si>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</si>
  <si>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</si>
  <si>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</si>
  <si>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</si>
  <si>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</si>
  <si>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</si>
  <si>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</si>
  <si>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</si>
  <si>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</si>
  <si>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</si>
  <si>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</si>
  <si>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</si>
  <si>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</si>
  <si>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</si>
  <si>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</si>
  <si>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</si>
  <si>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</si>
  <si>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</si>
  <si>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</si>
  <si>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</si>
  <si>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</si>
  <si>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</si>
  <si>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</si>
  <si>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</si>
  <si>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</si>
  <si>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</si>
  <si>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</si>
  <si>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</si>
  <si>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</si>
  <si>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</si>
  <si>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</si>
  <si>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</si>
  <si>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</si>
  <si>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</si>
  <si>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</si>
  <si>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</si>
  <si>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</si>
  <si>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</si>
  <si>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</si>
  <si>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</si>
  <si>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</si>
  <si>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</si>
  <si>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</si>
  <si>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</si>
  <si>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</si>
  <si>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</si>
  <si>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</si>
  <si>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</si>
  <si>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</si>
  <si>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</si>
  <si>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</si>
  <si>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</si>
  <si>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</si>
  <si>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</si>
  <si>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</si>
  <si>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</si>
  <si>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</si>
  <si>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</si>
  <si>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</si>
  <si>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</si>
  <si>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</si>
  <si>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</si>
  <si>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</si>
  <si>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</si>
  <si>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</si>
  <si>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</si>
  <si>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</si>
  <si>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</si>
  <si>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</si>
  <si>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</si>
  <si>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</si>
  <si>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</si>
  <si>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</si>
  <si>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</si>
  <si>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</si>
  <si>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</si>
  <si>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</si>
  <si>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</si>
  <si>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</si>
  <si>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</si>
  <si>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</si>
  <si>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</si>
  <si>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</si>
  <si>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</si>
  <si>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</si>
  <si>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</si>
  <si>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</si>
  <si>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</si>
  <si>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</si>
  <si>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</si>
  <si>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</si>
  <si>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</si>
  <si>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</si>
  <si>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</si>
  <si>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</si>
  <si>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</si>
  <si>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</si>
  <si>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</si>
  <si>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</si>
  <si>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</si>
  <si>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</si>
  <si>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</si>
  <si>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</si>
  <si>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</si>
  <si>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</si>
  <si>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</si>
  <si>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</si>
  <si>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</si>
  <si>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</si>
  <si>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</si>
  <si>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</si>
  <si>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</si>
  <si>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</si>
  <si>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</si>
  <si>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</si>
  <si>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</si>
  <si>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</si>
  <si>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</si>
  <si>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</si>
  <si>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</si>
  <si>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</si>
  <si>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</si>
  <si>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</si>
  <si>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</si>
  <si>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</si>
  <si>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</si>
  <si>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</si>
  <si>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</si>
  <si>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</si>
  <si>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</si>
  <si>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</si>
  <si>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</si>
  <si>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</si>
  <si>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</si>
  <si>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</si>
  <si>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</si>
  <si>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</si>
  <si>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</si>
  <si>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</si>
  <si>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</si>
  <si>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</si>
  <si>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</si>
  <si>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</si>
  <si>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</si>
  <si>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</si>
  <si>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</si>
  <si>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</si>
  <si>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</si>
  <si>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</si>
  <si>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</si>
  <si>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</si>
  <si>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</si>
  <si>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</si>
  <si>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</si>
  <si>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</si>
  <si>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</si>
  <si>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</si>
  <si>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</si>
  <si>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</si>
  <si>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</si>
  <si>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</si>
  <si>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</si>
  <si>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</si>
  <si>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</si>
  <si>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</si>
  <si>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</si>
  <si>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</si>
  <si>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</si>
  <si>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</si>
  <si>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</si>
  <si>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</si>
  <si>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</si>
  <si>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</si>
  <si>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</si>
  <si>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</si>
  <si>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</si>
  <si>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</si>
  <si>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</si>
  <si>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</si>
  <si>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</si>
  <si>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</si>
  <si>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</si>
  <si>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</si>
  <si>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</si>
  <si>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</si>
  <si>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</si>
  <si>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</si>
  <si>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</si>
  <si>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</si>
  <si>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</si>
  <si>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</si>
  <si>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</si>
  <si>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</si>
  <si>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</si>
  <si>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</si>
  <si>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</si>
  <si>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</si>
  <si>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</si>
  <si>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</si>
  <si>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</si>
  <si>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</si>
  <si>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</si>
  <si>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</si>
  <si>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</si>
  <si>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</si>
  <si>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</si>
  <si>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</si>
  <si>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</si>
  <si>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</si>
  <si>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</si>
  <si>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</si>
  <si>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</si>
  <si>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</si>
  <si>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</si>
  <si>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</si>
  <si>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</si>
  <si>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</si>
  <si>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</si>
  <si>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</si>
  <si>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</si>
  <si>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</si>
  <si>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</si>
  <si>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</si>
  <si>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</si>
  <si>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</si>
  <si>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</si>
  <si>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</si>
  <si>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</si>
  <si>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</si>
  <si>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</si>
  <si>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</si>
  <si>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</si>
  <si>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</si>
  <si>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</si>
  <si>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</si>
  <si>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</si>
  <si>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</si>
  <si>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</si>
  <si>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</si>
  <si>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</si>
  <si>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</si>
  <si>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</si>
  <si>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</si>
  <si>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</si>
  <si>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</si>
  <si>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</si>
  <si>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</si>
  <si>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</si>
  <si>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</si>
  <si>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</si>
  <si>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</si>
  <si>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</si>
  <si>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</si>
  <si>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</si>
  <si>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l. OSNOVNA ŠKOLA ČAKOVEC</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</si>
</sst>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15058189</v>
      </c>
      <c r="D2" s="6">
        <f>'PR-RAS'!E6</f>
        <v>17413694.050000001</v>
      </c>
      <c r="E2" s="6">
        <v>0</v>
      </c>
      <c r="F2" s="6">
        <v>0</v>
      </c>
      <c r="G2" s="7">
        <f t="shared" ref="G2:G264" si="0">(B2/1000)*(C2*1+D2*2)</f>
        <v>49885.577100000002</v>
      </c>
      <c r="H2" s="7">
        <f t="shared" ref="H2:H264" si="1">ABS(C2-ROUND(C2,0))+ABS(D2-ROUND(D2,0))</f>
        <v>5.000000074505806E-2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12718482</v>
      </c>
      <c r="D46" s="1">
        <f>'PR-RAS'!E50</f>
        <v>14459192.93</v>
      </c>
      <c r="E46" s="1">
        <v>0</v>
      </c>
      <c r="F46" s="1">
        <v>0</v>
      </c>
      <c r="G46" s="2">
        <f t="shared" si="0"/>
        <v>1873659.0536999998</v>
      </c>
      <c r="H46" s="2">
        <f t="shared" si="1"/>
        <v>7.0000000298023224E-2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36108.870000000003</v>
      </c>
      <c r="E55" s="1">
        <v>0</v>
      </c>
      <c r="F55" s="1">
        <v>0</v>
      </c>
      <c r="G55" s="2">
        <f t="shared" si="0"/>
        <v>3899.7579600000004</v>
      </c>
      <c r="H55" s="2">
        <f t="shared" si="1"/>
        <v>0.12999999999738066</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36108.870000000003</v>
      </c>
      <c r="E56" s="1">
        <v>0</v>
      </c>
      <c r="F56" s="1">
        <v>0</v>
      </c>
      <c r="G56" s="2">
        <f t="shared" si="0"/>
        <v>3971.9757000000004</v>
      </c>
      <c r="H56" s="2">
        <f t="shared" si="1"/>
        <v>0.12999999999738066</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1922</v>
      </c>
      <c r="D58" s="1">
        <f>'PR-RAS'!E62</f>
        <v>0</v>
      </c>
      <c r="E58" s="1">
        <v>0</v>
      </c>
      <c r="F58" s="1">
        <v>0</v>
      </c>
      <c r="G58" s="2">
        <f t="shared" si="0"/>
        <v>109.554</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1922</v>
      </c>
      <c r="D59" s="1">
        <f>'PR-RAS'!E63</f>
        <v>0</v>
      </c>
      <c r="E59" s="1">
        <v>0</v>
      </c>
      <c r="F59" s="1">
        <v>0</v>
      </c>
      <c r="G59" s="2">
        <f t="shared" si="0"/>
        <v>111.476</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12055199</v>
      </c>
      <c r="D64" s="1">
        <f>'PR-RAS'!E68</f>
        <v>13328615.18</v>
      </c>
      <c r="E64" s="1">
        <v>0</v>
      </c>
      <c r="F64" s="1">
        <v>0</v>
      </c>
      <c r="G64" s="2">
        <f t="shared" si="0"/>
        <v>2438883.0496800002</v>
      </c>
      <c r="H64" s="2">
        <f t="shared" si="1"/>
        <v>0.17999999970197678</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11871689</v>
      </c>
      <c r="D65" s="1">
        <f>'PR-RAS'!E69</f>
        <v>13328615.18</v>
      </c>
      <c r="E65" s="1">
        <v>0</v>
      </c>
      <c r="F65" s="1">
        <v>0</v>
      </c>
      <c r="G65" s="2">
        <f t="shared" si="0"/>
        <v>2465850.83904</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183510</v>
      </c>
      <c r="D66" s="1">
        <f>'PR-RAS'!E70</f>
        <v>0</v>
      </c>
      <c r="E66" s="1">
        <v>0</v>
      </c>
      <c r="F66" s="1">
        <v>0</v>
      </c>
      <c r="G66" s="2">
        <f t="shared" si="0"/>
        <v>11928.15</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661361</v>
      </c>
      <c r="D70" s="1">
        <f>'PR-RAS'!E74</f>
        <v>1019957.89</v>
      </c>
      <c r="E70" s="1">
        <v>0</v>
      </c>
      <c r="F70" s="1">
        <v>0</v>
      </c>
      <c r="G70" s="2">
        <f t="shared" si="0"/>
        <v>186388.09782000002</v>
      </c>
      <c r="H70" s="2">
        <f t="shared" si="1"/>
        <v>0.10999999998603016</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661361</v>
      </c>
      <c r="D71" s="1">
        <f>'PR-RAS'!E75</f>
        <v>1019957.89</v>
      </c>
      <c r="E71" s="1">
        <v>0</v>
      </c>
      <c r="F71" s="1">
        <v>0</v>
      </c>
      <c r="G71" s="2">
        <f t="shared" si="0"/>
        <v>189089.37460000004</v>
      </c>
      <c r="H71" s="2">
        <f t="shared" si="1"/>
        <v>0.10999999998603016</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74510.990000000005</v>
      </c>
      <c r="E73" s="1">
        <v>0</v>
      </c>
      <c r="F73" s="1">
        <v>0</v>
      </c>
      <c r="G73" s="2">
        <f t="shared" si="0"/>
        <v>10729.582560000001</v>
      </c>
      <c r="H73" s="2">
        <f t="shared" si="1"/>
        <v>9.9999999947613105E-3</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74510.990000000005</v>
      </c>
      <c r="E74" s="1">
        <v>0</v>
      </c>
      <c r="F74" s="1">
        <v>0</v>
      </c>
      <c r="G74" s="2">
        <f t="shared" si="0"/>
        <v>10878.60454</v>
      </c>
      <c r="H74" s="2">
        <f t="shared" si="1"/>
        <v>9.9999999947613105E-3</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16</v>
      </c>
      <c r="D78" s="1">
        <f>'PR-RAS'!E82</f>
        <v>13.46</v>
      </c>
      <c r="E78" s="1">
        <v>0</v>
      </c>
      <c r="F78" s="1">
        <v>0</v>
      </c>
      <c r="G78" s="2">
        <f t="shared" si="0"/>
        <v>3.30484</v>
      </c>
      <c r="H78" s="2">
        <f t="shared" si="1"/>
        <v>0.46000000000000085</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16</v>
      </c>
      <c r="D79" s="1">
        <f>'PR-RAS'!E83</f>
        <v>13.46</v>
      </c>
      <c r="E79" s="1">
        <v>0</v>
      </c>
      <c r="F79" s="1">
        <v>0</v>
      </c>
      <c r="G79" s="2">
        <f t="shared" si="0"/>
        <v>3.3477600000000001</v>
      </c>
      <c r="H79" s="2">
        <f t="shared" si="1"/>
        <v>0.46000000000000085</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16</v>
      </c>
      <c r="D81" s="1">
        <f>'PR-RAS'!E85</f>
        <v>13.46</v>
      </c>
      <c r="E81" s="1">
        <v>0</v>
      </c>
      <c r="F81" s="1">
        <v>0</v>
      </c>
      <c r="G81" s="2">
        <f t="shared" si="0"/>
        <v>3.4336000000000002</v>
      </c>
      <c r="H81" s="2">
        <f t="shared" si="1"/>
        <v>0.46000000000000085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736063</v>
      </c>
      <c r="D102" s="1">
        <f>'PR-RAS'!E106</f>
        <v>775378.65</v>
      </c>
      <c r="E102" s="1">
        <v>0</v>
      </c>
      <c r="F102" s="1">
        <v>0</v>
      </c>
      <c r="G102" s="2">
        <f t="shared" si="0"/>
        <v>230968.85029999999</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736063</v>
      </c>
      <c r="D108" s="1">
        <f>'PR-RAS'!E112</f>
        <v>775378.65</v>
      </c>
      <c r="E108" s="1">
        <v>0</v>
      </c>
      <c r="F108" s="1">
        <v>0</v>
      </c>
      <c r="G108" s="2">
        <f t="shared" si="0"/>
        <v>244689.77209999997</v>
      </c>
      <c r="H108" s="2">
        <f t="shared" si="1"/>
        <v>0.34999999997671694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736063</v>
      </c>
      <c r="D113" s="1">
        <f>'PR-RAS'!E117</f>
        <v>775378.65</v>
      </c>
      <c r="E113" s="1">
        <v>0</v>
      </c>
      <c r="F113" s="1">
        <v>0</v>
      </c>
      <c r="G113" s="2">
        <f t="shared" si="0"/>
        <v>256123.87359999999</v>
      </c>
      <c r="H113" s="2">
        <f t="shared" si="1"/>
        <v>0.34999999997671694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43160</v>
      </c>
      <c r="D120" s="1">
        <f>'PR-RAS'!E124</f>
        <v>174725.2</v>
      </c>
      <c r="E120" s="1">
        <v>0</v>
      </c>
      <c r="F120" s="1">
        <v>0</v>
      </c>
      <c r="G120" s="2">
        <f t="shared" si="0"/>
        <v>46720.637600000002</v>
      </c>
      <c r="H120" s="2">
        <f t="shared" si="1"/>
        <v>0.20000000001164153</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21009</v>
      </c>
      <c r="D121" s="1">
        <f>'PR-RAS'!E125</f>
        <v>75050</v>
      </c>
      <c r="E121" s="1">
        <v>0</v>
      </c>
      <c r="F121" s="1">
        <v>0</v>
      </c>
      <c r="G121" s="2">
        <f t="shared" si="0"/>
        <v>20533.079999999998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21009</v>
      </c>
      <c r="D123" s="1">
        <f>'PR-RAS'!E127</f>
        <v>75050</v>
      </c>
      <c r="E123" s="1">
        <v>0</v>
      </c>
      <c r="F123" s="1">
        <v>0</v>
      </c>
      <c r="G123" s="2">
        <f t="shared" si="0"/>
        <v>20875.297999999999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22151</v>
      </c>
      <c r="D124" s="1">
        <f>'PR-RAS'!E128</f>
        <v>99675.199999999997</v>
      </c>
      <c r="E124" s="1">
        <v>0</v>
      </c>
      <c r="F124" s="1">
        <v>0</v>
      </c>
      <c r="G124" s="2">
        <f t="shared" si="0"/>
        <v>27244.672199999997</v>
      </c>
      <c r="H124" s="2">
        <f t="shared" si="1"/>
        <v>0.19999999999708962</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22151</v>
      </c>
      <c r="D125" s="1">
        <f>'PR-RAS'!E129</f>
        <v>99675.199999999997</v>
      </c>
      <c r="E125" s="1">
        <v>0</v>
      </c>
      <c r="F125" s="1">
        <v>0</v>
      </c>
      <c r="G125" s="2">
        <f t="shared" si="0"/>
        <v>27466.173599999998</v>
      </c>
      <c r="H125" s="2">
        <f t="shared" si="1"/>
        <v>0.19999999999708962</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1560468</v>
      </c>
      <c r="D129" s="1">
        <f>'PR-RAS'!E133</f>
        <v>2004383.81</v>
      </c>
      <c r="E129" s="1">
        <v>0</v>
      </c>
      <c r="F129" s="1">
        <v>0</v>
      </c>
      <c r="G129" s="2">
        <f t="shared" si="0"/>
        <v>712862.15936000005</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1560468</v>
      </c>
      <c r="D130" s="1">
        <f>'PR-RAS'!E134</f>
        <v>2004383.81</v>
      </c>
      <c r="E130" s="1">
        <v>0</v>
      </c>
      <c r="F130" s="1">
        <v>0</v>
      </c>
      <c r="G130" s="2">
        <f t="shared" si="0"/>
        <v>718431.39497999998</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1560468</v>
      </c>
      <c r="D131" s="1">
        <f>'PR-RAS'!E135</f>
        <v>2004383.81</v>
      </c>
      <c r="E131" s="1">
        <v>0</v>
      </c>
      <c r="F131" s="1">
        <v>0</v>
      </c>
      <c r="G131" s="2">
        <f t="shared" si="0"/>
        <v>724000.63060000003</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14861770</v>
      </c>
      <c r="D147" s="1">
        <f>'PR-RAS'!E151</f>
        <v>16982158.920000002</v>
      </c>
      <c r="E147" s="1">
        <v>0</v>
      </c>
      <c r="F147" s="1">
        <v>0</v>
      </c>
      <c r="G147" s="2">
        <f t="shared" si="0"/>
        <v>7128608.8246400002</v>
      </c>
      <c r="H147" s="2">
        <f t="shared" si="1"/>
        <v>7.9999998211860657E-2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12031503</v>
      </c>
      <c r="D148" s="1">
        <f>'PR-RAS'!E152</f>
        <v>13330725.789999999</v>
      </c>
      <c r="E148" s="1">
        <v>0</v>
      </c>
      <c r="F148" s="1">
        <v>0</v>
      </c>
      <c r="G148" s="2">
        <f t="shared" si="0"/>
        <v>5687864.323259999</v>
      </c>
      <c r="H148" s="2">
        <f t="shared" si="1"/>
        <v>0.21000000089406967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9977742</v>
      </c>
      <c r="D149" s="1">
        <f>'PR-RAS'!E153</f>
        <v>11018663.74</v>
      </c>
      <c r="E149" s="1">
        <v>0</v>
      </c>
      <c r="F149" s="1">
        <v>0</v>
      </c>
      <c r="G149" s="2">
        <f t="shared" si="0"/>
        <v>4738230.2830400001</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9763434</v>
      </c>
      <c r="D150" s="1">
        <f>'PR-RAS'!E154</f>
        <v>10681206.789999999</v>
      </c>
      <c r="E150" s="1">
        <v>0</v>
      </c>
      <c r="F150" s="1">
        <v>0</v>
      </c>
      <c r="G150" s="2">
        <f t="shared" si="0"/>
        <v>4637751.2894199993</v>
      </c>
      <c r="H150" s="2">
        <f t="shared" si="1"/>
        <v>0.21000000089406967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152075</v>
      </c>
      <c r="D152" s="1">
        <f>'PR-RAS'!E156</f>
        <v>278788.15000000002</v>
      </c>
      <c r="E152" s="1">
        <v>0</v>
      </c>
      <c r="F152" s="1">
        <v>0</v>
      </c>
      <c r="G152" s="2">
        <f t="shared" si="0"/>
        <v>107157.3463</v>
      </c>
      <c r="H152" s="2">
        <f t="shared" si="1"/>
        <v>0.15000000002328306</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62233</v>
      </c>
      <c r="D153" s="1">
        <f>'PR-RAS'!E157</f>
        <v>58668.800000000003</v>
      </c>
      <c r="E153" s="1">
        <v>0</v>
      </c>
      <c r="F153" s="1">
        <v>0</v>
      </c>
      <c r="G153" s="2">
        <f t="shared" si="0"/>
        <v>27294.731200000002</v>
      </c>
      <c r="H153" s="2">
        <f t="shared" si="1"/>
        <v>0.19999999999708962</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405538</v>
      </c>
      <c r="D154" s="1">
        <f>'PR-RAS'!E158</f>
        <v>486057.12</v>
      </c>
      <c r="E154" s="1">
        <v>0</v>
      </c>
      <c r="F154" s="1">
        <v>0</v>
      </c>
      <c r="G154" s="2">
        <f t="shared" si="0"/>
        <v>210780.79272</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1648223</v>
      </c>
      <c r="D155" s="1">
        <f>'PR-RAS'!E159</f>
        <v>1826004.93</v>
      </c>
      <c r="E155" s="1">
        <v>0</v>
      </c>
      <c r="F155" s="1">
        <v>0</v>
      </c>
      <c r="G155" s="2">
        <f t="shared" si="0"/>
        <v>816235.86043999984</v>
      </c>
      <c r="H155" s="2">
        <f t="shared" si="1"/>
        <v>7.000000006519258E-2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1647830</v>
      </c>
      <c r="D157" s="1">
        <f>'PR-RAS'!E161</f>
        <v>1823675.47</v>
      </c>
      <c r="E157" s="1">
        <v>0</v>
      </c>
      <c r="F157" s="1">
        <v>0</v>
      </c>
      <c r="G157" s="2">
        <f t="shared" si="0"/>
        <v>826048.22663999989</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393</v>
      </c>
      <c r="D158" s="1">
        <f>'PR-RAS'!E162</f>
        <v>2329.46</v>
      </c>
      <c r="E158" s="1">
        <v>0</v>
      </c>
      <c r="F158" s="1">
        <v>0</v>
      </c>
      <c r="G158" s="2">
        <f t="shared" si="0"/>
        <v>793.15143999999998</v>
      </c>
      <c r="H158" s="2">
        <f t="shared" si="1"/>
        <v>0.46000000000003638</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2396410</v>
      </c>
      <c r="D159" s="1">
        <f>'PR-RAS'!E163</f>
        <v>3220753.6900000004</v>
      </c>
      <c r="E159" s="1">
        <v>0</v>
      </c>
      <c r="F159" s="1">
        <v>0</v>
      </c>
      <c r="G159" s="2">
        <f t="shared" si="0"/>
        <v>1396390.9460400001</v>
      </c>
      <c r="H159" s="2">
        <f t="shared" si="1"/>
        <v>0.30999999959021807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415282</v>
      </c>
      <c r="D160" s="1">
        <f>'PR-RAS'!E164</f>
        <v>666386.18000000005</v>
      </c>
      <c r="E160" s="1">
        <v>0</v>
      </c>
      <c r="F160" s="1">
        <v>0</v>
      </c>
      <c r="G160" s="2">
        <f t="shared" si="0"/>
        <v>277940.64324</v>
      </c>
      <c r="H160" s="2">
        <f t="shared" si="1"/>
        <v>0.18000000005122274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82647</v>
      </c>
      <c r="D161" s="1">
        <f>'PR-RAS'!E165</f>
        <v>244908.65</v>
      </c>
      <c r="E161" s="1">
        <v>0</v>
      </c>
      <c r="F161" s="1">
        <v>0</v>
      </c>
      <c r="G161" s="2">
        <f t="shared" si="0"/>
        <v>91594.288000000015</v>
      </c>
      <c r="H161" s="2">
        <f t="shared" si="1"/>
        <v>0.35000000000582077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308468</v>
      </c>
      <c r="D162" s="1">
        <f>'PR-RAS'!E166</f>
        <v>386833.51</v>
      </c>
      <c r="E162" s="1">
        <v>0</v>
      </c>
      <c r="F162" s="1">
        <v>0</v>
      </c>
      <c r="G162" s="2">
        <f t="shared" si="0"/>
        <v>174223.73822</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5235</v>
      </c>
      <c r="D163" s="1">
        <f>'PR-RAS'!E167</f>
        <v>8427.02</v>
      </c>
      <c r="E163" s="1">
        <v>0</v>
      </c>
      <c r="F163" s="1">
        <v>0</v>
      </c>
      <c r="G163" s="2">
        <f t="shared" si="0"/>
        <v>3578.4244800000001</v>
      </c>
      <c r="H163" s="2">
        <f t="shared" si="1"/>
        <v>2.0000000000436557E-2</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18932</v>
      </c>
      <c r="D164" s="1">
        <f>'PR-RAS'!E168</f>
        <v>26217</v>
      </c>
      <c r="E164" s="1">
        <v>0</v>
      </c>
      <c r="F164" s="1">
        <v>0</v>
      </c>
      <c r="G164" s="2">
        <f t="shared" si="0"/>
        <v>11632.658000000001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1230464</v>
      </c>
      <c r="D165" s="1">
        <f>'PR-RAS'!E169</f>
        <v>1648192.6500000001</v>
      </c>
      <c r="E165" s="1">
        <v>0</v>
      </c>
      <c r="F165" s="1">
        <v>0</v>
      </c>
      <c r="G165" s="2">
        <f t="shared" si="0"/>
        <v>742403.28520000016</v>
      </c>
      <c r="H165" s="2">
        <f t="shared" si="1"/>
        <v>0.34999999986030161</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183504</v>
      </c>
      <c r="D166" s="1">
        <f>'PR-RAS'!E170</f>
        <v>195338.69</v>
      </c>
      <c r="E166" s="1">
        <v>0</v>
      </c>
      <c r="F166" s="1">
        <v>0</v>
      </c>
      <c r="G166" s="2">
        <f t="shared" si="0"/>
        <v>94739.9277</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533163</v>
      </c>
      <c r="D167" s="1">
        <f>'PR-RAS'!E171</f>
        <v>748181.17</v>
      </c>
      <c r="E167" s="1">
        <v>0</v>
      </c>
      <c r="F167" s="1">
        <v>0</v>
      </c>
      <c r="G167" s="2">
        <f t="shared" si="0"/>
        <v>336901.20644000004</v>
      </c>
      <c r="H167" s="2">
        <f t="shared" si="1"/>
        <v>0.17000000004190952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347680</v>
      </c>
      <c r="D168" s="1">
        <f>'PR-RAS'!E172</f>
        <v>640281.86</v>
      </c>
      <c r="E168" s="1">
        <v>0</v>
      </c>
      <c r="F168" s="1">
        <v>0</v>
      </c>
      <c r="G168" s="2">
        <f t="shared" si="0"/>
        <v>271916.70124000002</v>
      </c>
      <c r="H168" s="2">
        <f t="shared" si="1"/>
        <v>0.14000000001396984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10582</v>
      </c>
      <c r="D169" s="1">
        <f>'PR-RAS'!E173</f>
        <v>12205.44</v>
      </c>
      <c r="E169" s="1">
        <v>0</v>
      </c>
      <c r="F169" s="1">
        <v>0</v>
      </c>
      <c r="G169" s="2">
        <f t="shared" si="0"/>
        <v>5878.8038400000014</v>
      </c>
      <c r="H169" s="2">
        <f t="shared" si="1"/>
        <v>0.44000000000050932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141730</v>
      </c>
      <c r="D170" s="1">
        <f>'PR-RAS'!E174</f>
        <v>42397.49</v>
      </c>
      <c r="E170" s="1">
        <v>0</v>
      </c>
      <c r="F170" s="1">
        <v>0</v>
      </c>
      <c r="G170" s="2">
        <f t="shared" si="0"/>
        <v>38282.721619999997</v>
      </c>
      <c r="H170" s="2">
        <f t="shared" si="1"/>
        <v>0.48999999999796273</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13805</v>
      </c>
      <c r="D172" s="1">
        <f>'PR-RAS'!E176</f>
        <v>9788</v>
      </c>
      <c r="E172" s="1">
        <v>0</v>
      </c>
      <c r="F172" s="1">
        <v>0</v>
      </c>
      <c r="G172" s="2">
        <f t="shared" si="0"/>
        <v>5708.1510000000007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629179</v>
      </c>
      <c r="D173" s="1">
        <f>'PR-RAS'!E177</f>
        <v>652712.99</v>
      </c>
      <c r="E173" s="1">
        <v>0</v>
      </c>
      <c r="F173" s="1">
        <v>0</v>
      </c>
      <c r="G173" s="2">
        <f t="shared" si="0"/>
        <v>332752.05656</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67314</v>
      </c>
      <c r="D174" s="1">
        <f>'PR-RAS'!E178</f>
        <v>269236.03999999998</v>
      </c>
      <c r="E174" s="1">
        <v>0</v>
      </c>
      <c r="F174" s="1">
        <v>0</v>
      </c>
      <c r="G174" s="2">
        <f t="shared" si="0"/>
        <v>104800.99183999999</v>
      </c>
      <c r="H174" s="2">
        <f t="shared" si="1"/>
        <v>3.9999999979045242E-2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118702</v>
      </c>
      <c r="D175" s="1">
        <f>'PR-RAS'!E179</f>
        <v>23817.24</v>
      </c>
      <c r="E175" s="1">
        <v>0</v>
      </c>
      <c r="F175" s="1">
        <v>0</v>
      </c>
      <c r="G175" s="2">
        <f t="shared" si="0"/>
        <v>28942.54752</v>
      </c>
      <c r="H175" s="2">
        <f t="shared" si="1"/>
        <v>0.24000000000160071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74120</v>
      </c>
      <c r="D176" s="1">
        <f>'PR-RAS'!E180</f>
        <v>48528.28</v>
      </c>
      <c r="E176" s="1">
        <v>0</v>
      </c>
      <c r="F176" s="1">
        <v>0</v>
      </c>
      <c r="G176" s="2">
        <f t="shared" si="0"/>
        <v>29955.897999999997</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49332</v>
      </c>
      <c r="D177" s="1">
        <f>'PR-RAS'!E181</f>
        <v>52614.71</v>
      </c>
      <c r="E177" s="1">
        <v>0</v>
      </c>
      <c r="F177" s="1">
        <v>0</v>
      </c>
      <c r="G177" s="2">
        <f t="shared" si="0"/>
        <v>27202.809919999996</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12847</v>
      </c>
      <c r="D178" s="1">
        <f>'PR-RAS'!E182</f>
        <v>17559.89</v>
      </c>
      <c r="E178" s="1">
        <v>0</v>
      </c>
      <c r="F178" s="1">
        <v>0</v>
      </c>
      <c r="G178" s="2">
        <f t="shared" si="0"/>
        <v>8490.1200599999993</v>
      </c>
      <c r="H178" s="2">
        <f t="shared" si="1"/>
        <v>0.11000000000058208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32850</v>
      </c>
      <c r="D179" s="1">
        <f>'PR-RAS'!E183</f>
        <v>58622.32</v>
      </c>
      <c r="E179" s="1">
        <v>0</v>
      </c>
      <c r="F179" s="1">
        <v>0</v>
      </c>
      <c r="G179" s="2">
        <f t="shared" si="0"/>
        <v>26716.84592</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195799</v>
      </c>
      <c r="D180" s="1">
        <f>'PR-RAS'!E184</f>
        <v>75604.36</v>
      </c>
      <c r="E180" s="1">
        <v>0</v>
      </c>
      <c r="F180" s="1">
        <v>0</v>
      </c>
      <c r="G180" s="2">
        <f t="shared" si="0"/>
        <v>62114.381879999994</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59246</v>
      </c>
      <c r="D181" s="1">
        <f>'PR-RAS'!E185</f>
        <v>79692.77</v>
      </c>
      <c r="E181" s="1">
        <v>0</v>
      </c>
      <c r="F181" s="1">
        <v>0</v>
      </c>
      <c r="G181" s="2">
        <f t="shared" si="0"/>
        <v>39353.677199999998</v>
      </c>
      <c r="H181" s="2">
        <f t="shared" si="1"/>
        <v>0.22999999999592546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18969</v>
      </c>
      <c r="D182" s="1">
        <f>'PR-RAS'!E186</f>
        <v>27037.38</v>
      </c>
      <c r="E182" s="1">
        <v>0</v>
      </c>
      <c r="F182" s="1">
        <v>0</v>
      </c>
      <c r="G182" s="2">
        <f t="shared" si="0"/>
        <v>13220.92056</v>
      </c>
      <c r="H182" s="2">
        <f t="shared" si="1"/>
        <v>0.38000000000101863</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472</v>
      </c>
      <c r="D183" s="1">
        <f>'PR-RAS'!E187</f>
        <v>4910.1400000000003</v>
      </c>
      <c r="E183" s="1">
        <v>0</v>
      </c>
      <c r="F183" s="1">
        <v>0</v>
      </c>
      <c r="G183" s="2">
        <f t="shared" si="0"/>
        <v>1873.19496</v>
      </c>
      <c r="H183" s="2">
        <f t="shared" si="1"/>
        <v>0.14000000000032742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121013</v>
      </c>
      <c r="D184" s="1">
        <f>'PR-RAS'!E188</f>
        <v>248551.73</v>
      </c>
      <c r="E184" s="1">
        <v>0</v>
      </c>
      <c r="F184" s="1">
        <v>0</v>
      </c>
      <c r="G184" s="2">
        <f t="shared" si="0"/>
        <v>113115.31217999999</v>
      </c>
      <c r="H184" s="2">
        <f t="shared" si="1"/>
        <v>0.26999999998952262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30891</v>
      </c>
      <c r="D186" s="1">
        <f>'PR-RAS'!E190</f>
        <v>29280</v>
      </c>
      <c r="E186" s="1">
        <v>0</v>
      </c>
      <c r="F186" s="1">
        <v>0</v>
      </c>
      <c r="G186" s="2">
        <f t="shared" si="0"/>
        <v>16548.435000000001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4272</v>
      </c>
      <c r="D187" s="1">
        <f>'PR-RAS'!E191</f>
        <v>19476.88</v>
      </c>
      <c r="E187" s="1">
        <v>0</v>
      </c>
      <c r="F187" s="1">
        <v>0</v>
      </c>
      <c r="G187" s="2">
        <f t="shared" si="0"/>
        <v>8039.99136</v>
      </c>
      <c r="H187" s="2">
        <f t="shared" si="1"/>
        <v>0.11999999999898137</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300</v>
      </c>
      <c r="D188" s="1">
        <f>'PR-RAS'!E192</f>
        <v>816.55</v>
      </c>
      <c r="E188" s="1">
        <v>0</v>
      </c>
      <c r="F188" s="1">
        <v>0</v>
      </c>
      <c r="G188" s="2">
        <f t="shared" si="0"/>
        <v>361.48969999999997</v>
      </c>
      <c r="H188" s="2">
        <f t="shared" si="1"/>
        <v>0.45000000000004547</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36406</v>
      </c>
      <c r="D189" s="1">
        <f>'PR-RAS'!E193</f>
        <v>46195.5</v>
      </c>
      <c r="E189" s="1">
        <v>0</v>
      </c>
      <c r="F189" s="1">
        <v>0</v>
      </c>
      <c r="G189" s="2">
        <f t="shared" si="0"/>
        <v>24213.835999999999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9656</v>
      </c>
      <c r="D190" s="1">
        <f>'PR-RAS'!E194</f>
        <v>56459.45</v>
      </c>
      <c r="E190" s="1">
        <v>0</v>
      </c>
      <c r="F190" s="1">
        <v>0</v>
      </c>
      <c r="G190" s="2">
        <f t="shared" si="0"/>
        <v>23166.6561</v>
      </c>
      <c r="H190" s="2">
        <f t="shared" si="1"/>
        <v>0.44999999999708962</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39488</v>
      </c>
      <c r="D191" s="1">
        <f>'PR-RAS'!E195</f>
        <v>96323.35</v>
      </c>
      <c r="E191" s="1">
        <v>0</v>
      </c>
      <c r="F191" s="1">
        <v>0</v>
      </c>
      <c r="G191" s="2">
        <f t="shared" si="0"/>
        <v>44105.593000000001</v>
      </c>
      <c r="H191" s="2">
        <f t="shared" si="1"/>
        <v>0.35000000000582077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15446</v>
      </c>
      <c r="D192" s="1">
        <f>'PR-RAS'!E196</f>
        <v>46205.81</v>
      </c>
      <c r="E192" s="1">
        <v>0</v>
      </c>
      <c r="F192" s="1">
        <v>0</v>
      </c>
      <c r="G192" s="2">
        <f t="shared" si="0"/>
        <v>20600.805420000001</v>
      </c>
      <c r="H192" s="2">
        <f t="shared" si="1"/>
        <v>0.19000000000232831</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15446</v>
      </c>
      <c r="D206" s="1">
        <f>'PR-RAS'!E210</f>
        <v>46205.81</v>
      </c>
      <c r="E206" s="1">
        <v>0</v>
      </c>
      <c r="F206" s="1">
        <v>0</v>
      </c>
      <c r="G206" s="2">
        <f t="shared" si="0"/>
        <v>22110.812099999999</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6504</v>
      </c>
      <c r="D207" s="1">
        <f>'PR-RAS'!E211</f>
        <v>8441.66</v>
      </c>
      <c r="E207" s="1">
        <v>0</v>
      </c>
      <c r="F207" s="1">
        <v>0</v>
      </c>
      <c r="G207" s="2">
        <f t="shared" si="0"/>
        <v>4817.7879199999998</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3185</v>
      </c>
      <c r="D209" s="1">
        <f>'PR-RAS'!E213</f>
        <v>20898.900000000001</v>
      </c>
      <c r="E209" s="1">
        <v>0</v>
      </c>
      <c r="F209" s="1">
        <v>0</v>
      </c>
      <c r="G209" s="2">
        <f t="shared" si="0"/>
        <v>9356.4223999999995</v>
      </c>
      <c r="H209" s="2">
        <f t="shared" si="1"/>
        <v>9.9999999998544808E-2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5757</v>
      </c>
      <c r="D210" s="1">
        <f>'PR-RAS'!E214</f>
        <v>16865.25</v>
      </c>
      <c r="E210" s="1">
        <v>0</v>
      </c>
      <c r="F210" s="1">
        <v>0</v>
      </c>
      <c r="G210" s="2">
        <f t="shared" si="0"/>
        <v>8252.8874999999989</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165936</v>
      </c>
      <c r="D248" s="1">
        <f>'PR-RAS'!E252</f>
        <v>375725.63</v>
      </c>
      <c r="E248" s="1">
        <v>0</v>
      </c>
      <c r="F248" s="1">
        <v>0</v>
      </c>
      <c r="G248" s="2">
        <f t="shared" si="0"/>
        <v>226594.65322000001</v>
      </c>
      <c r="H248" s="2">
        <f t="shared" si="1"/>
        <v>0.36999999999534339</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165936</v>
      </c>
      <c r="D255" s="1">
        <f>'PR-RAS'!E259</f>
        <v>375725.63</v>
      </c>
      <c r="E255" s="1">
        <v>0</v>
      </c>
      <c r="F255" s="1">
        <v>0</v>
      </c>
      <c r="G255" s="2">
        <f t="shared" si="0"/>
        <v>233016.36404000001</v>
      </c>
      <c r="H255" s="2">
        <f t="shared" si="1"/>
        <v>0.36999999999534339</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10981</v>
      </c>
      <c r="D256" s="1">
        <f>'PR-RAS'!E260</f>
        <v>6200</v>
      </c>
      <c r="E256" s="1">
        <v>0</v>
      </c>
      <c r="F256" s="1">
        <v>0</v>
      </c>
      <c r="G256" s="2">
        <f t="shared" si="0"/>
        <v>5962.1549999999997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154955</v>
      </c>
      <c r="D257" s="1">
        <f>'PR-RAS'!E261</f>
        <v>369525.63</v>
      </c>
      <c r="E257" s="1">
        <v>0</v>
      </c>
      <c r="F257" s="1">
        <v>0</v>
      </c>
      <c r="G257" s="2">
        <f t="shared" si="0"/>
        <v>228865.60256</v>
      </c>
      <c r="H257" s="2">
        <f t="shared" si="1"/>
        <v>0.36999999999534339</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252475</v>
      </c>
      <c r="D259" s="1">
        <f>'PR-RAS'!E263</f>
        <v>8748</v>
      </c>
      <c r="E259" s="1">
        <v>0</v>
      </c>
      <c r="F259" s="1">
        <v>0</v>
      </c>
      <c r="G259" s="2">
        <f t="shared" si="0"/>
        <v>69652.517999999996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252475</v>
      </c>
      <c r="D260" s="1">
        <f>'PR-RAS'!E264</f>
        <v>8748</v>
      </c>
      <c r="E260" s="1">
        <v>0</v>
      </c>
      <c r="F260" s="1">
        <v>0</v>
      </c>
      <c r="G260" s="2">
        <f t="shared" si="0"/>
        <v>69922.489000000001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252475</v>
      </c>
      <c r="D261" s="1">
        <f>'PR-RAS'!E265</f>
        <v>8748</v>
      </c>
      <c r="E261" s="1">
        <v>0</v>
      </c>
      <c r="F261" s="1">
        <v>0</v>
      </c>
      <c r="G261" s="2">
        <f t="shared" si="0"/>
        <v>70192.460000000006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14861770</v>
      </c>
      <c r="D285" s="1">
        <f>'PR-RAS'!E289</f>
        <v>16982158.920000002</v>
      </c>
      <c r="E285" s="1">
        <v>0</v>
      </c>
      <c r="F285" s="1">
        <v>0</v>
      </c>
      <c r="G285" s="2">
        <f t="shared" si="8"/>
        <v>13866608.946559999</v>
      </c>
      <c r="H285" s="2">
        <f t="shared" si="9"/>
        <v>7.9999998211860657E-2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196419</v>
      </c>
      <c r="D286" s="1">
        <f>'PR-RAS'!E290</f>
        <v>431535.12999999896</v>
      </c>
      <c r="E286" s="1">
        <v>0</v>
      </c>
      <c r="F286" s="1">
        <v>0</v>
      </c>
      <c r="G286" s="2">
        <f t="shared" si="8"/>
        <v>301954.43909999938</v>
      </c>
      <c r="H286" s="2">
        <f t="shared" si="9"/>
        <v>0.12999999895691872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174869</v>
      </c>
      <c r="D288" s="1">
        <f>'PR-RAS'!E292</f>
        <v>169703.92</v>
      </c>
      <c r="E288" s="1">
        <v>0</v>
      </c>
      <c r="F288" s="1">
        <v>0</v>
      </c>
      <c r="G288" s="2">
        <f t="shared" si="8"/>
        <v>147597.45308000001</v>
      </c>
      <c r="H288" s="2">
        <f t="shared" si="9"/>
        <v>7.9999999987194315E-2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27782</v>
      </c>
      <c r="D290" s="1">
        <f>'PR-RAS'!E294</f>
        <v>13639.5</v>
      </c>
      <c r="E290" s="1">
        <v>0</v>
      </c>
      <c r="F290" s="1">
        <v>0</v>
      </c>
      <c r="G290" s="2">
        <f t="shared" si="8"/>
        <v>15912.628999999999</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19516</v>
      </c>
      <c r="D291" s="1">
        <f>'PR-RAS'!E295</f>
        <v>10346.5</v>
      </c>
      <c r="E291" s="1">
        <v>0</v>
      </c>
      <c r="F291" s="1">
        <v>0</v>
      </c>
      <c r="G291" s="2">
        <f t="shared" si="8"/>
        <v>11660.609999999999</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310</v>
      </c>
      <c r="D293" s="1">
        <f>'PR-RAS'!E298</f>
        <v>0</v>
      </c>
      <c r="E293" s="1">
        <v>0</v>
      </c>
      <c r="F293" s="1">
        <v>0</v>
      </c>
      <c r="G293" s="2">
        <f t="shared" si="8"/>
        <v>90.52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310</v>
      </c>
      <c r="D306" s="1">
        <f>'PR-RAS'!E311</f>
        <v>0</v>
      </c>
      <c r="E306" s="1">
        <v>0</v>
      </c>
      <c r="F306" s="1">
        <v>0</v>
      </c>
      <c r="G306" s="2">
        <f t="shared" si="8"/>
        <v>94.55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310</v>
      </c>
      <c r="D307" s="1">
        <f>'PR-RAS'!E312</f>
        <v>0</v>
      </c>
      <c r="E307" s="1">
        <v>0</v>
      </c>
      <c r="F307" s="1">
        <v>0</v>
      </c>
      <c r="G307" s="2">
        <f t="shared" si="8"/>
        <v>94.86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310</v>
      </c>
      <c r="D308" s="1">
        <f>'PR-RAS'!E313</f>
        <v>0</v>
      </c>
      <c r="E308" s="1">
        <v>0</v>
      </c>
      <c r="F308" s="1">
        <v>0</v>
      </c>
      <c r="G308" s="2">
        <f t="shared" si="8"/>
        <v>95.17</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201895</v>
      </c>
      <c r="D345" s="1">
        <f>'PR-RAS'!E350</f>
        <v>440833.9</v>
      </c>
      <c r="E345" s="1">
        <v>0</v>
      </c>
      <c r="F345" s="1">
        <v>0</v>
      </c>
      <c r="G345" s="2">
        <f t="shared" si="8"/>
        <v>372745.60320000001</v>
      </c>
      <c r="H345" s="2">
        <f t="shared" si="9"/>
        <v>9.9999999976716936E-2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201895</v>
      </c>
      <c r="D358" s="1">
        <f>'PR-RAS'!E363</f>
        <v>440833.9</v>
      </c>
      <c r="E358" s="1">
        <v>0</v>
      </c>
      <c r="F358" s="1">
        <v>0</v>
      </c>
      <c r="G358" s="2">
        <f t="shared" si="8"/>
        <v>386831.91960000002</v>
      </c>
      <c r="H358" s="2">
        <f t="shared" si="9"/>
        <v>9.9999999976716936E-2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132605</v>
      </c>
      <c r="E359" s="1">
        <v>0</v>
      </c>
      <c r="F359" s="1">
        <v>0</v>
      </c>
      <c r="G359" s="2">
        <f t="shared" si="8"/>
        <v>94945.18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132605</v>
      </c>
      <c r="E361" s="1">
        <v>0</v>
      </c>
      <c r="F361" s="1">
        <v>0</v>
      </c>
      <c r="G361" s="2">
        <f t="shared" si="8"/>
        <v>95475.599999999991</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10250</v>
      </c>
      <c r="D364" s="1">
        <f>'PR-RAS'!E369</f>
        <v>61892.25</v>
      </c>
      <c r="E364" s="1">
        <v>0</v>
      </c>
      <c r="F364" s="1">
        <v>0</v>
      </c>
      <c r="G364" s="2">
        <f t="shared" si="8"/>
        <v>48654.523499999996</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10250</v>
      </c>
      <c r="D365" s="1">
        <f>'PR-RAS'!E370</f>
        <v>50742.25</v>
      </c>
      <c r="E365" s="1">
        <v>0</v>
      </c>
      <c r="F365" s="1">
        <v>0</v>
      </c>
      <c r="G365" s="2">
        <f t="shared" si="8"/>
        <v>40671.358</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11150</v>
      </c>
      <c r="E367" s="1">
        <v>0</v>
      </c>
      <c r="F367" s="1">
        <v>0</v>
      </c>
      <c r="G367" s="2">
        <f t="shared" si="8"/>
        <v>8161.8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191645</v>
      </c>
      <c r="D378" s="1">
        <f>'PR-RAS'!E383</f>
        <v>246336.65</v>
      </c>
      <c r="E378" s="1">
        <v>0</v>
      </c>
      <c r="F378" s="1">
        <v>0</v>
      </c>
      <c r="G378" s="2">
        <f t="shared" si="8"/>
        <v>257987.99910000002</v>
      </c>
      <c r="H378" s="2">
        <f t="shared" si="9"/>
        <v>0.35000000000582077</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191645</v>
      </c>
      <c r="D379" s="1">
        <f>'PR-RAS'!E384</f>
        <v>246336.65</v>
      </c>
      <c r="E379" s="1">
        <v>0</v>
      </c>
      <c r="F379" s="1">
        <v>0</v>
      </c>
      <c r="G379" s="2">
        <f t="shared" si="8"/>
        <v>258672.31740000003</v>
      </c>
      <c r="H379" s="2">
        <f t="shared" si="9"/>
        <v>0.35000000000582077</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201585</v>
      </c>
      <c r="D403" s="1">
        <f>'PR-RAS'!E408</f>
        <v>440833.9</v>
      </c>
      <c r="E403" s="1">
        <v>0</v>
      </c>
      <c r="F403" s="1">
        <v>0</v>
      </c>
      <c r="G403" s="2">
        <f t="shared" si="8"/>
        <v>435467.62560000003</v>
      </c>
      <c r="H403" s="2">
        <f t="shared" si="9"/>
        <v>9.9999999976716936E-2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15058499</v>
      </c>
      <c r="D407" s="1">
        <f>'PR-RAS'!E412</f>
        <v>17413694.050000001</v>
      </c>
      <c r="E407" s="1">
        <v>0</v>
      </c>
      <c r="F407" s="1">
        <v>0</v>
      </c>
      <c r="G407" s="2">
        <f t="shared" si="8"/>
        <v>20253670.162600003</v>
      </c>
      <c r="H407" s="2">
        <f t="shared" si="9"/>
        <v>5.000000074505806E-2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15063665</v>
      </c>
      <c r="D408" s="1">
        <f>'PR-RAS'!E413</f>
        <v>17422992.82</v>
      </c>
      <c r="E408" s="1">
        <v>0</v>
      </c>
      <c r="F408" s="1">
        <v>0</v>
      </c>
      <c r="G408" s="2">
        <f t="shared" si="8"/>
        <v>20313227.810479999</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5166</v>
      </c>
      <c r="D410" s="1">
        <f>'PR-RAS'!E415</f>
        <v>9298.769999999553</v>
      </c>
      <c r="E410" s="1">
        <v>0</v>
      </c>
      <c r="F410" s="1">
        <v>0</v>
      </c>
      <c r="G410" s="2">
        <f t="shared" si="8"/>
        <v>9719.2878599996329</v>
      </c>
      <c r="H410" s="2">
        <f t="shared" si="9"/>
        <v>0.23000000044703484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174869</v>
      </c>
      <c r="D411" s="1">
        <f>'PR-RAS'!E416</f>
        <v>169703.92</v>
      </c>
      <c r="E411" s="1">
        <v>0</v>
      </c>
      <c r="F411" s="1">
        <v>0</v>
      </c>
      <c r="G411" s="2">
        <f t="shared" si="8"/>
        <v>210853.50440000001</v>
      </c>
      <c r="H411" s="2">
        <f t="shared" si="9"/>
        <v>7.9999999987194315E-2</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27782</v>
      </c>
      <c r="D413" s="1">
        <f>'PR-RAS'!E418</f>
        <v>13639.5</v>
      </c>
      <c r="E413" s="1">
        <v>0</v>
      </c>
      <c r="F413" s="1">
        <v>0</v>
      </c>
      <c r="G413" s="2">
        <f t="shared" si="8"/>
        <v>22685.131999999998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15058499</v>
      </c>
      <c r="D633" s="1">
        <f>'PR-RAS'!E639</f>
        <v>17413694.050000001</v>
      </c>
      <c r="E633" s="1">
        <v>0</v>
      </c>
      <c r="F633" s="1">
        <v>0</v>
      </c>
      <c r="G633" s="2">
        <f t="shared" si="10"/>
        <v>31527880.6472</v>
      </c>
      <c r="H633" s="2">
        <f t="shared" si="11"/>
        <v>5.000000074505806E-2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15063665</v>
      </c>
      <c r="D634" s="1">
        <f>'PR-RAS'!E640</f>
        <v>17422992.82</v>
      </c>
      <c r="E634" s="1">
        <v>0</v>
      </c>
      <c r="F634" s="1">
        <v>0</v>
      </c>
      <c r="G634" s="2">
        <f t="shared" si="10"/>
        <v>31592808.855119999</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5166</v>
      </c>
      <c r="D636" s="1">
        <f>'PR-RAS'!E642</f>
        <v>9298.769999999553</v>
      </c>
      <c r="E636" s="1">
        <v>0</v>
      </c>
      <c r="F636" s="1">
        <v>0</v>
      </c>
      <c r="G636" s="2">
        <f t="shared" si="10"/>
        <v>15089.847899999433</v>
      </c>
      <c r="H636" s="2">
        <f t="shared" si="11"/>
        <v>0.23000000044703484</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174869</v>
      </c>
      <c r="D637" s="1">
        <f>'PR-RAS'!E643</f>
        <v>169703.92</v>
      </c>
      <c r="E637" s="1">
        <v>0</v>
      </c>
      <c r="F637" s="1">
        <v>0</v>
      </c>
      <c r="G637" s="2">
        <f t="shared" si="10"/>
        <v>327080.07024000003</v>
      </c>
      <c r="H637" s="2">
        <f t="shared" si="11"/>
        <v>7.9999999987194315E-2</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169703</v>
      </c>
      <c r="D639" s="1">
        <f>'PR-RAS'!E645</f>
        <v>160405.15000000046</v>
      </c>
      <c r="E639" s="1">
        <v>0</v>
      </c>
      <c r="F639" s="1">
        <v>0</v>
      </c>
      <c r="G639" s="2">
        <f t="shared" si="10"/>
        <v>312947.48540000059</v>
      </c>
      <c r="H639" s="2">
        <f t="shared" si="11"/>
        <v>0.15000000045984052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1050683</v>
      </c>
      <c r="D641" s="1">
        <f>'PR-RAS'!E647</f>
        <v>1124456.98</v>
      </c>
      <c r="E641" s="1">
        <v>0</v>
      </c>
      <c r="F641" s="1">
        <v>0</v>
      </c>
      <c r="G641" s="2">
        <f t="shared" si="10"/>
        <v>2111742.0543999998</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1399275</v>
      </c>
      <c r="D642" s="1">
        <f>'PR-RAS'!E649</f>
        <v>1214875.69</v>
      </c>
      <c r="E642" s="1">
        <v>0</v>
      </c>
      <c r="F642" s="1">
        <v>0</v>
      </c>
      <c r="G642" s="2">
        <f t="shared" si="10"/>
        <v>2454405.9095800002</v>
      </c>
      <c r="H642" s="2">
        <f t="shared" si="11"/>
        <v>0.31000000005587935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3284808</v>
      </c>
      <c r="D643" s="1">
        <f>'PR-RAS'!E650</f>
        <v>4304334.16</v>
      </c>
      <c r="E643" s="1">
        <v>0</v>
      </c>
      <c r="F643" s="1">
        <v>0</v>
      </c>
      <c r="G643" s="2">
        <f t="shared" si="10"/>
        <v>7635611.7974400008</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3469207</v>
      </c>
      <c r="D644" s="1">
        <f>'PR-RAS'!E651</f>
        <v>5009350.96</v>
      </c>
      <c r="E644" s="1">
        <v>0</v>
      </c>
      <c r="F644" s="1">
        <v>0</v>
      </c>
      <c r="G644" s="2">
        <f t="shared" si="10"/>
        <v>8672725.4355600011</v>
      </c>
      <c r="H644" s="2">
        <f t="shared" si="11"/>
        <v>4.0000000037252903E-2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1214876</v>
      </c>
      <c r="D645" s="1">
        <f>'PR-RAS'!E652</f>
        <v>509858.88999999966</v>
      </c>
      <c r="E645" s="1">
        <v>0</v>
      </c>
      <c r="F645" s="1">
        <v>0</v>
      </c>
      <c r="G645" s="2">
        <f t="shared" si="10"/>
        <v>1439078.3943199995</v>
      </c>
      <c r="H645" s="2">
        <f t="shared" si="11"/>
        <v>0.11000000033527613</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105</v>
      </c>
      <c r="D647" s="1">
        <f>'PR-RAS'!E654</f>
        <v>112</v>
      </c>
      <c r="E647" s="1">
        <v>0</v>
      </c>
      <c r="F647" s="1">
        <v>0</v>
      </c>
      <c r="G647" s="2">
        <f t="shared" si="10"/>
        <v>212.53400000000002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101</v>
      </c>
      <c r="D649" s="1">
        <f>'PR-RAS'!E656</f>
        <v>101</v>
      </c>
      <c r="E649" s="1">
        <v>0</v>
      </c>
      <c r="F649" s="1">
        <v>0</v>
      </c>
      <c r="G649" s="2">
        <f t="shared" si="10"/>
        <v>196.34399999999999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36108.870000000003</v>
      </c>
      <c r="E654" s="1">
        <v>0</v>
      </c>
      <c r="F654" s="1">
        <v>0</v>
      </c>
      <c r="G654" s="2">
        <f t="shared" si="10"/>
        <v>47158.184220000003</v>
      </c>
      <c r="H654" s="2">
        <f t="shared" si="11"/>
        <v>0.12999999999738066</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1622</v>
      </c>
      <c r="D662" s="1">
        <f>'PR-RAS'!E669</f>
        <v>0</v>
      </c>
      <c r="E662" s="1">
        <v>0</v>
      </c>
      <c r="F662" s="1">
        <v>0</v>
      </c>
      <c r="G662" s="2">
        <f t="shared" si="10"/>
        <v>1072.1420000000001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300</v>
      </c>
      <c r="D664" s="1">
        <f>'PR-RAS'!E671</f>
        <v>0</v>
      </c>
      <c r="E664" s="1">
        <v>0</v>
      </c>
      <c r="F664" s="1">
        <v>0</v>
      </c>
      <c r="G664" s="2">
        <f t="shared" si="10"/>
        <v>198.9</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11871689</v>
      </c>
      <c r="D668" s="1">
        <f>'PR-RAS'!E675</f>
        <v>13324315.18</v>
      </c>
      <c r="E668" s="1">
        <v>0</v>
      </c>
      <c r="F668" s="1">
        <v>0</v>
      </c>
      <c r="G668" s="2">
        <f t="shared" si="10"/>
        <v>25693053.013119999</v>
      </c>
      <c r="H668" s="2">
        <f t="shared" si="11"/>
        <v>0.17999999970197678</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4300</v>
      </c>
      <c r="E669" s="1">
        <v>0</v>
      </c>
      <c r="F669" s="1">
        <v>0</v>
      </c>
      <c r="G669" s="2">
        <f t="shared" si="10"/>
        <v>5744.8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183510</v>
      </c>
      <c r="D670" s="1">
        <f>'PR-RAS'!E677</f>
        <v>0</v>
      </c>
      <c r="E670" s="1">
        <v>0</v>
      </c>
      <c r="F670" s="1">
        <v>0</v>
      </c>
      <c r="G670" s="2">
        <f t="shared" si="10"/>
        <v>122768.19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294272</v>
      </c>
      <c r="D687" s="1">
        <f>'PR-RAS'!E694</f>
        <v>720197.06</v>
      </c>
      <c r="E687" s="1">
        <v>0</v>
      </c>
      <c r="F687" s="1">
        <v>0</v>
      </c>
      <c r="G687" s="2">
        <f t="shared" si="10"/>
        <v>1189980.9583200002</v>
      </c>
      <c r="H687" s="2">
        <f t="shared" si="11"/>
        <v>6.0000000055879354E-2</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367089</v>
      </c>
      <c r="D688" s="1">
        <f>'PR-RAS'!E695</f>
        <v>299760.83</v>
      </c>
      <c r="E688" s="1">
        <v>0</v>
      </c>
      <c r="F688" s="1">
        <v>0</v>
      </c>
      <c r="G688" s="2">
        <f t="shared" si="10"/>
        <v>664061.5234200001</v>
      </c>
      <c r="H688" s="2">
        <f t="shared" si="11"/>
        <v>0.16999999998370185</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713457</v>
      </c>
      <c r="D703" s="1">
        <f>'PR-RAS'!E710</f>
        <v>724962.4</v>
      </c>
      <c r="E703" s="1">
        <v>0</v>
      </c>
      <c r="F703" s="1">
        <v>0</v>
      </c>
      <c r="G703" s="2">
        <f t="shared" si="10"/>
        <v>1518694.0235999997</v>
      </c>
      <c r="H703" s="2">
        <f t="shared" si="11"/>
        <v>0.40000000002328306</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14389</v>
      </c>
      <c r="D709" s="1">
        <f>'PR-RAS'!E716</f>
        <v>0</v>
      </c>
      <c r="E709" s="1">
        <v>0</v>
      </c>
      <c r="F709" s="1">
        <v>0</v>
      </c>
      <c r="G709" s="2">
        <f t="shared" si="10"/>
        <v>10187.412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28519</v>
      </c>
      <c r="D710" s="1">
        <f>'PR-RAS'!E717</f>
        <v>38637.21</v>
      </c>
      <c r="E710" s="1">
        <v>0</v>
      </c>
      <c r="F710" s="1">
        <v>0</v>
      </c>
      <c r="G710" s="2">
        <f t="shared" si="10"/>
        <v>75007.534780000002</v>
      </c>
      <c r="H710" s="2">
        <f t="shared" si="11"/>
        <v>0.20999999999912689</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308468</v>
      </c>
      <c r="D711" s="1">
        <f>'PR-RAS'!E718</f>
        <v>386833.51</v>
      </c>
      <c r="E711" s="1">
        <v>0</v>
      </c>
      <c r="F711" s="1">
        <v>0</v>
      </c>
      <c r="G711" s="2">
        <f t="shared" si="10"/>
        <v>768315.86419999995</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14644</v>
      </c>
      <c r="D713" s="1">
        <f>'PR-RAS'!E720</f>
        <v>37977.18</v>
      </c>
      <c r="E713" s="1">
        <v>0</v>
      </c>
      <c r="F713" s="1">
        <v>0</v>
      </c>
      <c r="G713" s="2">
        <f t="shared" si="10"/>
        <v>64506.032319999998</v>
      </c>
      <c r="H713" s="2">
        <f t="shared" si="11"/>
        <v>0.18000000000029104</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101576</v>
      </c>
      <c r="D714" s="1">
        <f>'PR-RAS'!E721</f>
        <v>3216.34</v>
      </c>
      <c r="E714" s="1">
        <v>0</v>
      </c>
      <c r="F714" s="1">
        <v>0</v>
      </c>
      <c r="G714" s="2">
        <f t="shared" si="10"/>
        <v>77010.188839999988</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59399</v>
      </c>
      <c r="D715" s="1">
        <f>'PR-RAS'!E722</f>
        <v>45000</v>
      </c>
      <c r="E715" s="1">
        <v>0</v>
      </c>
      <c r="F715" s="1">
        <v>0</v>
      </c>
      <c r="G715" s="2">
        <f t="shared" si="10"/>
        <v>106670.886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508</v>
      </c>
      <c r="D716" s="1">
        <f>'PR-RAS'!E723</f>
        <v>0</v>
      </c>
      <c r="E716" s="1">
        <v>0</v>
      </c>
      <c r="F716" s="1">
        <v>0</v>
      </c>
      <c r="G716" s="2">
        <f t="shared" si="10"/>
        <v>363.21999999999997</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29280</v>
      </c>
      <c r="E719" s="1">
        <v>0</v>
      </c>
      <c r="F719" s="1">
        <v>0</v>
      </c>
      <c r="G719" s="2">
        <f t="shared" si="10"/>
        <v>42046.080000000002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10981</v>
      </c>
      <c r="D816" s="1">
        <f>'PR-RAS'!E823</f>
        <v>6200</v>
      </c>
      <c r="E816" s="1">
        <v>0</v>
      </c>
      <c r="F816" s="1">
        <v>0</v>
      </c>
      <c r="G816" s="2">
        <f t="shared" si="18"/>
        <v>19055.514999999999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5256</v>
      </c>
      <c r="D820" s="1">
        <f>'PR-RAS'!E827</f>
        <v>103571.97</v>
      </c>
      <c r="E820" s="1">
        <v>0</v>
      </c>
      <c r="F820" s="1">
        <v>0</v>
      </c>
      <c r="G820" s="2">
        <f t="shared" si="18"/>
        <v>173955.55085999999</v>
      </c>
      <c r="H820" s="2">
        <f t="shared" si="19"/>
        <v>2.9999999998835847E-2</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149699</v>
      </c>
      <c r="D821" s="1">
        <f>'PR-RAS'!E828</f>
        <v>265953.65999999997</v>
      </c>
      <c r="E821" s="1">
        <v>0</v>
      </c>
      <c r="F821" s="1">
        <v>0</v>
      </c>
      <c r="G821" s="2">
        <f t="shared" si="18"/>
        <v>558917.18239999993</v>
      </c>
      <c r="H821" s="2">
        <f t="shared" si="19"/>
        <v>0.34000000002561137</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244110</v>
      </c>
      <c r="D822" s="1">
        <f>'PR-RAS'!E829</f>
        <v>100</v>
      </c>
      <c r="E822" s="1">
        <v>0</v>
      </c>
      <c r="F822" s="1">
        <v>0</v>
      </c>
      <c r="G822" s="2">
        <f t="shared" si="18"/>
        <v>200578.50999999998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7563150</v>
      </c>
      <c r="D984" s="6">
        <f>BILANCA!E6</f>
        <v>7594456.6099999994</v>
      </c>
      <c r="E984" s="6">
        <v>0</v>
      </c>
      <c r="F984" s="6">
        <v>0</v>
      </c>
      <c r="G984" s="7">
        <f t="shared" ref="G984:G1241" si="22">B984/1000*C984+B984/500*D984</f>
        <v>22752.06322</v>
      </c>
      <c r="H984" s="7">
        <f t="shared" si="19"/>
        <v>0.39000000059604645</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5137962</v>
      </c>
      <c r="D985" s="1">
        <f>BILANCA!E7</f>
        <v>5780355.8999999994</v>
      </c>
      <c r="E985" s="1">
        <v>0</v>
      </c>
      <c r="F985" s="1">
        <v>0</v>
      </c>
      <c r="G985" s="2">
        <f t="shared" si="22"/>
        <v>33397.347600000001</v>
      </c>
      <c r="H985" s="2">
        <f t="shared" si="19"/>
        <v>0.10000000055879354</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259655</v>
      </c>
      <c r="D986" s="1">
        <f>BILANCA!E8</f>
        <v>259655</v>
      </c>
      <c r="E986" s="1">
        <v>0</v>
      </c>
      <c r="F986" s="1">
        <v>0</v>
      </c>
      <c r="G986" s="2">
        <f t="shared" si="22"/>
        <v>2336.895</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259655</v>
      </c>
      <c r="D987" s="1">
        <f>BILANCA!E9</f>
        <v>259655</v>
      </c>
      <c r="E987" s="1">
        <v>0</v>
      </c>
      <c r="F987" s="1">
        <v>0</v>
      </c>
      <c r="G987" s="2">
        <f t="shared" si="22"/>
        <v>3115.8600000000006</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4878307</v>
      </c>
      <c r="D990" s="1">
        <f>BILANCA!E12</f>
        <v>5520700.8999999994</v>
      </c>
      <c r="E990" s="1">
        <v>0</v>
      </c>
      <c r="F990" s="1">
        <v>0</v>
      </c>
      <c r="G990" s="2">
        <f t="shared" si="22"/>
        <v>111437.96159999998</v>
      </c>
      <c r="H990" s="2">
        <f t="shared" si="19"/>
        <v>0.10000000055879354</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3723866</v>
      </c>
      <c r="D991" s="1">
        <f>BILANCA!E13</f>
        <v>4276414.08</v>
      </c>
      <c r="E991" s="1">
        <v>0</v>
      </c>
      <c r="F991" s="1">
        <v>0</v>
      </c>
      <c r="G991" s="2">
        <f t="shared" si="22"/>
        <v>98213.553280000007</v>
      </c>
      <c r="H991" s="2">
        <f t="shared" si="19"/>
        <v>8.0000000074505806E-2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10267103</v>
      </c>
      <c r="D993" s="1">
        <f>BILANCA!E15</f>
        <v>10886743.539999999</v>
      </c>
      <c r="E993" s="1">
        <v>0</v>
      </c>
      <c r="F993" s="1">
        <v>0</v>
      </c>
      <c r="G993" s="2">
        <f t="shared" si="22"/>
        <v>320405.90079999994</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667092</v>
      </c>
      <c r="D995" s="1">
        <f>BILANCA!E17</f>
        <v>667091.63</v>
      </c>
      <c r="E995" s="1">
        <v>0</v>
      </c>
      <c r="F995" s="1">
        <v>0</v>
      </c>
      <c r="G995" s="2">
        <f t="shared" si="22"/>
        <v>24015.30312</v>
      </c>
      <c r="H995" s="2">
        <f t="shared" si="19"/>
        <v>0.36999999999534339</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7210329</v>
      </c>
      <c r="D996" s="1">
        <f>BILANCA!E18</f>
        <v>7277421.0899999999</v>
      </c>
      <c r="E996" s="1">
        <v>0</v>
      </c>
      <c r="F996" s="1">
        <v>0</v>
      </c>
      <c r="G996" s="2">
        <f t="shared" si="22"/>
        <v>282947.22534</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376442</v>
      </c>
      <c r="D997" s="1">
        <f>BILANCA!E19</f>
        <v>452499.43000000017</v>
      </c>
      <c r="E997" s="1">
        <v>0</v>
      </c>
      <c r="F997" s="1">
        <v>0</v>
      </c>
      <c r="G997" s="2">
        <f t="shared" si="22"/>
        <v>17940.172040000005</v>
      </c>
      <c r="H997" s="2">
        <f t="shared" si="19"/>
        <v>0.43000000016763806</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1618257</v>
      </c>
      <c r="D998" s="1">
        <f>BILANCA!E20</f>
        <v>1673724.85</v>
      </c>
      <c r="E998" s="1">
        <v>0</v>
      </c>
      <c r="F998" s="1">
        <v>0</v>
      </c>
      <c r="G998" s="2">
        <f t="shared" si="22"/>
        <v>74485.6005</v>
      </c>
      <c r="H998" s="2">
        <f t="shared" si="19"/>
        <v>0.14999999990686774</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6182</v>
      </c>
      <c r="D999" s="1">
        <f>BILANCA!E21</f>
        <v>12781.2</v>
      </c>
      <c r="E999" s="1">
        <v>0</v>
      </c>
      <c r="F999" s="1">
        <v>0</v>
      </c>
      <c r="G999" s="2">
        <f t="shared" si="22"/>
        <v>507.91039999999998</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46306</v>
      </c>
      <c r="D1000" s="1">
        <f>BILANCA!E22</f>
        <v>57456.09</v>
      </c>
      <c r="E1000" s="1">
        <v>0</v>
      </c>
      <c r="F1000" s="1">
        <v>0</v>
      </c>
      <c r="G1000" s="2">
        <f t="shared" si="22"/>
        <v>2740.7090600000001</v>
      </c>
      <c r="H1000" s="2">
        <f t="shared" si="19"/>
        <v>8.999999999650754E-2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3099</v>
      </c>
      <c r="D1001" s="1">
        <f>BILANCA!E23</f>
        <v>3098.8</v>
      </c>
      <c r="E1001" s="1">
        <v>0</v>
      </c>
      <c r="F1001" s="1">
        <v>0</v>
      </c>
      <c r="G1001" s="2">
        <f t="shared" si="22"/>
        <v>167.33879999999999</v>
      </c>
      <c r="H1001" s="2">
        <f t="shared" si="19"/>
        <v>0.1999999999998181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51670</v>
      </c>
      <c r="D1002" s="1">
        <f>BILANCA!E24</f>
        <v>51670.1</v>
      </c>
      <c r="E1002" s="1">
        <v>0</v>
      </c>
      <c r="F1002" s="1">
        <v>0</v>
      </c>
      <c r="G1002" s="2">
        <f t="shared" si="22"/>
        <v>2945.1938</v>
      </c>
      <c r="H1002" s="2">
        <f t="shared" si="19"/>
        <v>9.9999999998544808E-2</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126572</v>
      </c>
      <c r="D1003" s="1">
        <f>BILANCA!E25</f>
        <v>88861.5</v>
      </c>
      <c r="E1003" s="1">
        <v>0</v>
      </c>
      <c r="F1003" s="1">
        <v>0</v>
      </c>
      <c r="G1003" s="2">
        <f t="shared" si="22"/>
        <v>6085.9</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100679</v>
      </c>
      <c r="D1004" s="1">
        <f>BILANCA!E26</f>
        <v>100678.96</v>
      </c>
      <c r="E1004" s="1">
        <v>0</v>
      </c>
      <c r="F1004" s="1">
        <v>0</v>
      </c>
      <c r="G1004" s="2">
        <f t="shared" si="22"/>
        <v>6342.7753200000006</v>
      </c>
      <c r="H1004" s="2">
        <f t="shared" si="19"/>
        <v>3.9999999993597157E-2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1576323</v>
      </c>
      <c r="D1006" s="1">
        <f>BILANCA!E28</f>
        <v>1535772.07</v>
      </c>
      <c r="E1006" s="1">
        <v>0</v>
      </c>
      <c r="F1006" s="1">
        <v>0</v>
      </c>
      <c r="G1006" s="2">
        <f t="shared" si="22"/>
        <v>106900.94422</v>
      </c>
      <c r="H1006" s="2">
        <f t="shared" si="19"/>
        <v>7.000000006519258E-2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1118</v>
      </c>
      <c r="D1008" s="1">
        <f>BILANCA!E30</f>
        <v>0</v>
      </c>
      <c r="E1008" s="1">
        <v>0</v>
      </c>
      <c r="F1008" s="1">
        <v>0</v>
      </c>
      <c r="G1008" s="2">
        <f t="shared" si="22"/>
        <v>27.950000000000003</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1118</v>
      </c>
      <c r="D1012" s="1">
        <f>BILANCA!E34</f>
        <v>0</v>
      </c>
      <c r="E1012" s="1">
        <v>0</v>
      </c>
      <c r="F1012" s="1">
        <v>0</v>
      </c>
      <c r="G1012" s="2">
        <f t="shared" si="22"/>
        <v>32.422000000000004</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777999</v>
      </c>
      <c r="D1013" s="1">
        <f>BILANCA!E35</f>
        <v>791787.3899999999</v>
      </c>
      <c r="E1013" s="1">
        <v>0</v>
      </c>
      <c r="F1013" s="1">
        <v>0</v>
      </c>
      <c r="G1013" s="2">
        <f t="shared" si="22"/>
        <v>70847.213399999993</v>
      </c>
      <c r="H1013" s="2">
        <f t="shared" si="19"/>
        <v>0.38999999989755452</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1232591</v>
      </c>
      <c r="D1014" s="1">
        <f>BILANCA!E36</f>
        <v>1478927.64</v>
      </c>
      <c r="E1014" s="1">
        <v>0</v>
      </c>
      <c r="F1014" s="1">
        <v>0</v>
      </c>
      <c r="G1014" s="2">
        <f t="shared" si="22"/>
        <v>129903.83467999999</v>
      </c>
      <c r="H1014" s="2">
        <f t="shared" si="19"/>
        <v>0.36000000010244548</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272800</v>
      </c>
      <c r="D1015" s="1">
        <f>BILANCA!E37</f>
        <v>272800</v>
      </c>
      <c r="E1015" s="1">
        <v>0</v>
      </c>
      <c r="F1015" s="1">
        <v>0</v>
      </c>
      <c r="G1015" s="2">
        <f t="shared" si="22"/>
        <v>26188.800000000003</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727392</v>
      </c>
      <c r="D1018" s="1">
        <f>BILANCA!E40</f>
        <v>959940.25</v>
      </c>
      <c r="E1018" s="1">
        <v>0</v>
      </c>
      <c r="F1018" s="1">
        <v>0</v>
      </c>
      <c r="G1018" s="2">
        <f t="shared" si="22"/>
        <v>92654.537500000006</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7270</v>
      </c>
      <c r="D1025" s="1">
        <f>BILANCA!E47</f>
        <v>7270</v>
      </c>
      <c r="E1025" s="1">
        <v>0</v>
      </c>
      <c r="F1025" s="1">
        <v>0</v>
      </c>
      <c r="G1025" s="2">
        <f t="shared" si="22"/>
        <v>916.0200000000001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7270</v>
      </c>
      <c r="D1028" s="1">
        <f>BILANCA!E50</f>
        <v>7270</v>
      </c>
      <c r="E1028" s="1">
        <v>0</v>
      </c>
      <c r="F1028" s="1">
        <v>0</v>
      </c>
      <c r="G1028" s="2">
        <f t="shared" si="22"/>
        <v>981.44999999999993</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1358193</v>
      </c>
      <c r="D1032" s="1">
        <f>BILANCA!E54</f>
        <v>1400589.57</v>
      </c>
      <c r="E1032" s="1">
        <v>0</v>
      </c>
      <c r="F1032" s="1">
        <v>0</v>
      </c>
      <c r="G1032" s="2">
        <f t="shared" si="22"/>
        <v>203809.23486000003</v>
      </c>
      <c r="H1032" s="2">
        <f t="shared" si="19"/>
        <v>0.42999999993480742</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1358193</v>
      </c>
      <c r="D1033" s="1">
        <f>BILANCA!E55</f>
        <v>1400589.57</v>
      </c>
      <c r="E1033" s="1">
        <v>0</v>
      </c>
      <c r="F1033" s="1">
        <v>0</v>
      </c>
      <c r="G1033" s="2">
        <f t="shared" si="22"/>
        <v>207968.60700000002</v>
      </c>
      <c r="H1033" s="2">
        <f t="shared" si="19"/>
        <v>0.42999999993480742</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2425188</v>
      </c>
      <c r="D1046" s="1">
        <f>BILANCA!E68</f>
        <v>1814100.71</v>
      </c>
      <c r="E1046" s="1">
        <v>0</v>
      </c>
      <c r="F1046" s="1">
        <v>0</v>
      </c>
      <c r="G1046" s="2">
        <f t="shared" si="22"/>
        <v>381363.53346000001</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1214876</v>
      </c>
      <c r="D1047" s="1">
        <f>BILANCA!E69</f>
        <v>509858.89</v>
      </c>
      <c r="E1047" s="1">
        <v>0</v>
      </c>
      <c r="F1047" s="1">
        <v>0</v>
      </c>
      <c r="G1047" s="2">
        <f t="shared" si="22"/>
        <v>143014.00192000001</v>
      </c>
      <c r="H1047" s="2">
        <f t="shared" si="19"/>
        <v>0.10999999998603016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1214876</v>
      </c>
      <c r="D1048" s="1">
        <f>BILANCA!E70</f>
        <v>509858.89</v>
      </c>
      <c r="E1048" s="1">
        <v>0</v>
      </c>
      <c r="F1048" s="1">
        <v>0</v>
      </c>
      <c r="G1048" s="2">
        <f t="shared" si="22"/>
        <v>145248.59570000001</v>
      </c>
      <c r="H1048" s="2">
        <f t="shared" si="19"/>
        <v>0.10999999998603016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1214875</v>
      </c>
      <c r="D1050" s="1">
        <f>BILANCA!E72</f>
        <v>509858.39</v>
      </c>
      <c r="E1050" s="1">
        <v>0</v>
      </c>
      <c r="F1050" s="1">
        <v>0</v>
      </c>
      <c r="G1050" s="2">
        <f t="shared" si="22"/>
        <v>149717.64926000001</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1</v>
      </c>
      <c r="D1052" s="1">
        <f>BILANCA!E74</f>
        <v>0.5</v>
      </c>
      <c r="E1052" s="1">
        <v>0</v>
      </c>
      <c r="F1052" s="1">
        <v>0</v>
      </c>
      <c r="G1052" s="2">
        <f t="shared" si="22"/>
        <v>0.13800000000000001</v>
      </c>
      <c r="H1052" s="2">
        <f t="shared" si="19"/>
        <v>0.5</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132328</v>
      </c>
      <c r="D1056" s="1">
        <f>BILANCA!E78</f>
        <v>166145.34000000003</v>
      </c>
      <c r="E1056" s="1">
        <v>0</v>
      </c>
      <c r="F1056" s="1">
        <v>0</v>
      </c>
      <c r="G1056" s="2">
        <f t="shared" si="22"/>
        <v>33917.163639999999</v>
      </c>
      <c r="H1056" s="2">
        <f t="shared" si="19"/>
        <v>0.34000000002561137</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132328</v>
      </c>
      <c r="D1064" s="1">
        <f>BILANCA!E86</f>
        <v>166145.34000000003</v>
      </c>
      <c r="E1064" s="1">
        <v>0</v>
      </c>
      <c r="F1064" s="1">
        <v>0</v>
      </c>
      <c r="G1064" s="2">
        <f t="shared" si="22"/>
        <v>37634.113080000003</v>
      </c>
      <c r="H1064" s="2">
        <f t="shared" si="19"/>
        <v>0.34000000002561137</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27301</v>
      </c>
      <c r="D1124" s="1">
        <f>BILANCA!E146</f>
        <v>13639.5</v>
      </c>
      <c r="E1124" s="1">
        <v>0</v>
      </c>
      <c r="F1124" s="1">
        <v>0</v>
      </c>
      <c r="G1124" s="2">
        <f t="shared" si="22"/>
        <v>7695.7799999999988</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27301</v>
      </c>
      <c r="D1138" s="1">
        <f>BILANCA!E160</f>
        <v>13639.5</v>
      </c>
      <c r="E1138" s="1">
        <v>0</v>
      </c>
      <c r="F1138" s="1">
        <v>0</v>
      </c>
      <c r="G1138" s="2">
        <f t="shared" si="22"/>
        <v>8459.9</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1050683</v>
      </c>
      <c r="D1148" s="1">
        <f>BILANCA!E170</f>
        <v>1124456.98</v>
      </c>
      <c r="E1148" s="1">
        <v>0</v>
      </c>
      <c r="F1148" s="1">
        <v>0</v>
      </c>
      <c r="G1148" s="2">
        <f t="shared" si="22"/>
        <v>544433.49840000004</v>
      </c>
      <c r="H1148" s="2">
        <f t="shared" si="23"/>
        <v>2.0000000018626451E-2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1050683</v>
      </c>
      <c r="D1151" s="1">
        <f>BILANCA!E173</f>
        <v>1124456.98</v>
      </c>
      <c r="E1151" s="1">
        <v>0</v>
      </c>
      <c r="F1151" s="1">
        <v>0</v>
      </c>
      <c r="G1151" s="2">
        <f t="shared" si="22"/>
        <v>554332.28928000003</v>
      </c>
      <c r="H1151" s="2">
        <f t="shared" si="23"/>
        <v>2.0000000018626451E-2</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7563150</v>
      </c>
      <c r="D1152" s="1">
        <f>BILANCA!E175</f>
        <v>7594456.6099999994</v>
      </c>
      <c r="E1152" s="1">
        <v>0</v>
      </c>
      <c r="F1152" s="1">
        <v>0</v>
      </c>
      <c r="G1152" s="2">
        <f t="shared" si="22"/>
        <v>3845098.6841799999</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2227703</v>
      </c>
      <c r="D1153" s="1">
        <f>BILANCA!E176</f>
        <v>1640056.0599999998</v>
      </c>
      <c r="E1153" s="1">
        <v>0</v>
      </c>
      <c r="F1153" s="1">
        <v>0</v>
      </c>
      <c r="G1153" s="2">
        <f t="shared" si="22"/>
        <v>936328.57039999997</v>
      </c>
      <c r="H1153" s="2">
        <f t="shared" si="23"/>
        <v>5.9999999823048711E-2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2217453</v>
      </c>
      <c r="D1154" s="1">
        <f>BILANCA!E177</f>
        <v>1638906.0599999998</v>
      </c>
      <c r="E1154" s="1">
        <v>0</v>
      </c>
      <c r="F1154" s="1">
        <v>0</v>
      </c>
      <c r="G1154" s="2">
        <f t="shared" si="22"/>
        <v>939690.33551999996</v>
      </c>
      <c r="H1154" s="2">
        <f t="shared" si="23"/>
        <v>5.9999999823048711E-2</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1013484</v>
      </c>
      <c r="D1155" s="1">
        <f>BILANCA!E178</f>
        <v>1078972.8899999999</v>
      </c>
      <c r="E1155" s="1">
        <v>0</v>
      </c>
      <c r="F1155" s="1">
        <v>0</v>
      </c>
      <c r="G1155" s="2">
        <f t="shared" si="22"/>
        <v>545485.92215999996</v>
      </c>
      <c r="H1155" s="2">
        <f t="shared" si="23"/>
        <v>0.11000000010244548</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160273</v>
      </c>
      <c r="D1156" s="1">
        <f>BILANCA!E179</f>
        <v>129927.27</v>
      </c>
      <c r="E1156" s="1">
        <v>0</v>
      </c>
      <c r="F1156" s="1">
        <v>0</v>
      </c>
      <c r="G1156" s="2">
        <f t="shared" si="22"/>
        <v>72682.064419999995</v>
      </c>
      <c r="H1156" s="2">
        <f t="shared" si="23"/>
        <v>0.27000000000407454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897</v>
      </c>
      <c r="D1157" s="1">
        <f>BILANCA!E180</f>
        <v>940.49</v>
      </c>
      <c r="E1157" s="1">
        <v>0</v>
      </c>
      <c r="F1157" s="1">
        <v>0</v>
      </c>
      <c r="G1157" s="2">
        <f t="shared" si="22"/>
        <v>483.36851999999999</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897</v>
      </c>
      <c r="D1160" s="1">
        <f>BILANCA!E183</f>
        <v>940.49</v>
      </c>
      <c r="E1160" s="1">
        <v>0</v>
      </c>
      <c r="F1160" s="1">
        <v>0</v>
      </c>
      <c r="G1160" s="2">
        <f t="shared" si="22"/>
        <v>491.70245999999997</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1.19</v>
      </c>
      <c r="E1163" s="1">
        <v>0</v>
      </c>
      <c r="F1163" s="1">
        <v>0</v>
      </c>
      <c r="G1163" s="2">
        <f t="shared" si="22"/>
        <v>0.42839999999999995</v>
      </c>
      <c r="H1163" s="2">
        <f t="shared" si="23"/>
        <v>0.18999999999999995</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1042799</v>
      </c>
      <c r="D1165" s="1">
        <f>BILANCA!E188</f>
        <v>429064.22</v>
      </c>
      <c r="E1165" s="1">
        <v>0</v>
      </c>
      <c r="F1165" s="1">
        <v>0</v>
      </c>
      <c r="G1165" s="2">
        <f t="shared" si="22"/>
        <v>345968.79408000002</v>
      </c>
      <c r="H1165" s="2">
        <f t="shared" si="23"/>
        <v>0.21999999997206032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10250</v>
      </c>
      <c r="D1166" s="1">
        <f>BILANCA!E189</f>
        <v>1150</v>
      </c>
      <c r="E1166" s="1">
        <v>0</v>
      </c>
      <c r="F1166" s="1">
        <v>0</v>
      </c>
      <c r="G1166" s="2">
        <f t="shared" si="22"/>
        <v>2296.65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5335447</v>
      </c>
      <c r="D1214" s="1">
        <f>BILANCA!E237</f>
        <v>5954400.5499999998</v>
      </c>
      <c r="E1214" s="1">
        <v>0</v>
      </c>
      <c r="F1214" s="1">
        <v>0</v>
      </c>
      <c r="G1214" s="2">
        <f t="shared" si="22"/>
        <v>3983421.3110999996</v>
      </c>
      <c r="H1214" s="2">
        <f t="shared" si="23"/>
        <v>0.45000000018626451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5137962</v>
      </c>
      <c r="D1215" s="1">
        <f>BILANCA!E238</f>
        <v>5780355.8999999994</v>
      </c>
      <c r="E1215" s="1">
        <v>0</v>
      </c>
      <c r="F1215" s="1">
        <v>0</v>
      </c>
      <c r="G1215" s="2">
        <f t="shared" si="22"/>
        <v>3874092.3216000004</v>
      </c>
      <c r="H1215" s="2">
        <f t="shared" si="23"/>
        <v>0.10000000055879354</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5137962</v>
      </c>
      <c r="D1216" s="1">
        <f>BILANCA!E239</f>
        <v>5780355.8999999994</v>
      </c>
      <c r="E1216" s="1">
        <v>0</v>
      </c>
      <c r="F1216" s="1">
        <v>0</v>
      </c>
      <c r="G1216" s="2">
        <f t="shared" si="22"/>
        <v>3890790.9953999994</v>
      </c>
      <c r="H1216" s="2">
        <f t="shared" si="23"/>
        <v>0.10000000055879354</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4934263</v>
      </c>
      <c r="D1217" s="1">
        <f>BILANCA!E240</f>
        <v>5450219.2199999997</v>
      </c>
      <c r="E1217" s="1">
        <v>0</v>
      </c>
      <c r="F1217" s="1">
        <v>0</v>
      </c>
      <c r="G1217" s="2">
        <f t="shared" si="22"/>
        <v>3705320.1369599998</v>
      </c>
      <c r="H1217" s="2">
        <f t="shared" si="23"/>
        <v>0.21999999973922968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203699</v>
      </c>
      <c r="D1218" s="1">
        <f>BILANCA!E241</f>
        <v>330136.68</v>
      </c>
      <c r="E1218" s="1">
        <v>0</v>
      </c>
      <c r="F1218" s="1">
        <v>0</v>
      </c>
      <c r="G1218" s="2">
        <f t="shared" si="22"/>
        <v>203033.50459999999</v>
      </c>
      <c r="H1218" s="2">
        <f t="shared" si="23"/>
        <v>0.32000000000698492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169703</v>
      </c>
      <c r="D1222" s="1">
        <f>BILANCA!E245</f>
        <v>160405.15</v>
      </c>
      <c r="E1222" s="1">
        <v>0</v>
      </c>
      <c r="F1222" s="1">
        <v>0</v>
      </c>
      <c r="G1222" s="2">
        <f t="shared" si="22"/>
        <v>117232.67869999999</v>
      </c>
      <c r="H1222" s="2">
        <f t="shared" si="23"/>
        <v>0.14999999999417923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169703</v>
      </c>
      <c r="D1223" s="1">
        <f>BILANCA!E246</f>
        <v>160405.15</v>
      </c>
      <c r="E1223" s="1">
        <v>0</v>
      </c>
      <c r="F1223" s="1">
        <v>0</v>
      </c>
      <c r="G1223" s="2">
        <f t="shared" si="22"/>
        <v>117723.192</v>
      </c>
      <c r="H1223" s="2">
        <f t="shared" si="23"/>
        <v>0.14999999999417923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169703</v>
      </c>
      <c r="D1224" s="1">
        <f>BILANCA!E247</f>
        <v>160405.15</v>
      </c>
      <c r="E1224" s="1">
        <v>0</v>
      </c>
      <c r="F1224" s="1">
        <v>0</v>
      </c>
      <c r="G1224" s="2">
        <f t="shared" si="22"/>
        <v>118213.70529999999</v>
      </c>
      <c r="H1224" s="2">
        <f t="shared" si="23"/>
        <v>0.14999999999417923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27782</v>
      </c>
      <c r="D1232" s="1">
        <f>BILANCA!E255</f>
        <v>13639.5</v>
      </c>
      <c r="E1232" s="1">
        <v>0</v>
      </c>
      <c r="F1232" s="1">
        <v>0</v>
      </c>
      <c r="G1232" s="2">
        <f t="shared" si="22"/>
        <v>13710.188999999998</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490680</v>
      </c>
      <c r="D1236" s="1">
        <f>BILANCA!E259</f>
        <v>490680</v>
      </c>
      <c r="E1236" s="1">
        <v>0</v>
      </c>
      <c r="F1236" s="1">
        <v>0</v>
      </c>
      <c r="G1236" s="2">
        <f t="shared" si="22"/>
        <v>372426.12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490680</v>
      </c>
      <c r="D1237" s="1">
        <f>BILANCA!E260</f>
        <v>490680</v>
      </c>
      <c r="E1237" s="1">
        <v>0</v>
      </c>
      <c r="F1237" s="1">
        <v>0</v>
      </c>
      <c r="G1237" s="2">
        <f t="shared" si="22"/>
        <v>373898.16000000003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27301</v>
      </c>
      <c r="D1241" s="1">
        <f>BILANCA!E265</f>
        <v>13639.5</v>
      </c>
      <c r="E1241" s="1">
        <v>0</v>
      </c>
      <c r="F1241" s="1">
        <v>0</v>
      </c>
      <c r="G1241" s="2">
        <f t="shared" si="22"/>
        <v>14081.64</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2194</v>
      </c>
      <c r="D1245" s="1">
        <f>BILANCA!E269</f>
        <v>4596.99</v>
      </c>
      <c r="E1245" s="1">
        <v>0</v>
      </c>
      <c r="F1245" s="1">
        <v>0</v>
      </c>
      <c r="G1245" s="2">
        <f t="shared" si="24"/>
        <v>2983.65076</v>
      </c>
      <c r="H1245" s="2">
        <f t="shared" si="23"/>
        <v>1.0000000000218279E-2</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2217453</v>
      </c>
      <c r="D1264" s="1">
        <f>BILANCA!E288</f>
        <v>1638906.0599999998</v>
      </c>
      <c r="E1264" s="1">
        <v>0</v>
      </c>
      <c r="F1264" s="1">
        <v>0</v>
      </c>
      <c r="G1264" s="2">
        <f t="shared" si="24"/>
        <v>1544169.49872</v>
      </c>
      <c r="H1264" s="2">
        <f t="shared" si="23"/>
        <v>5.9999999823048711E-2</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10250</v>
      </c>
      <c r="D1266" s="1">
        <f>BILANCA!E290</f>
        <v>1150</v>
      </c>
      <c r="E1266" s="1">
        <v>0</v>
      </c>
      <c r="F1266" s="1">
        <v>0</v>
      </c>
      <c r="G1266" s="2">
        <f t="shared" si="24"/>
        <v>3551.6499999999996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127357</v>
      </c>
      <c r="D1274" s="1">
        <f>BILANCA!E298</f>
        <v>168042.63</v>
      </c>
      <c r="E1274" s="1">
        <v>0</v>
      </c>
      <c r="F1274" s="1">
        <v>0</v>
      </c>
      <c r="G1274" s="2">
        <f t="shared" si="24"/>
        <v>134861.69766000001</v>
      </c>
      <c r="H1274" s="2">
        <f t="shared" si="23"/>
        <v>0.36999999999534339</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914867</v>
      </c>
      <c r="D1277" s="1">
        <f>BILANCA!E301</f>
        <v>261021.59</v>
      </c>
      <c r="E1277" s="1">
        <v>0</v>
      </c>
      <c r="F1277" s="1">
        <v>0</v>
      </c>
      <c r="G1277" s="2">
        <f t="shared" si="24"/>
        <v>422451.59291999997</v>
      </c>
      <c r="H1277" s="2">
        <f t="shared" si="23"/>
        <v>0.41000000000349246</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576</v>
      </c>
      <c r="D1278" s="1">
        <f>BILANCA!E302</f>
        <v>0</v>
      </c>
      <c r="E1278" s="1">
        <v>0</v>
      </c>
      <c r="F1278" s="1">
        <v>0</v>
      </c>
      <c r="G1278" s="2">
        <f t="shared" si="24"/>
        <v>169.92</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15063665</v>
      </c>
      <c r="D1408" s="1">
        <f>'RAS-funkcijski'!E114</f>
        <v>17422992.82</v>
      </c>
      <c r="E1408" s="1">
        <v>0</v>
      </c>
      <c r="F1408" s="1">
        <v>0</v>
      </c>
      <c r="G1408" s="2">
        <f t="shared" si="24"/>
        <v>5490061.5703999996</v>
      </c>
      <c r="H1408" s="2">
        <f t="shared" si="27"/>
        <v>0.17999999970197678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15063665</v>
      </c>
      <c r="D1409" s="1">
        <f>'RAS-funkcijski'!E115</f>
        <v>17422992.82</v>
      </c>
      <c r="E1409" s="1">
        <v>0</v>
      </c>
      <c r="F1409" s="1">
        <v>0</v>
      </c>
      <c r="G1409" s="2">
        <f t="shared" si="24"/>
        <v>5539971.2210400002</v>
      </c>
      <c r="H1409" s="2">
        <f t="shared" si="27"/>
        <v>0.17999999970197678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15063665</v>
      </c>
      <c r="D1411" s="1">
        <f>'RAS-funkcijski'!E117</f>
        <v>17422992.82</v>
      </c>
      <c r="E1411" s="1">
        <v>0</v>
      </c>
      <c r="F1411" s="1">
        <v>0</v>
      </c>
      <c r="G1411" s="2">
        <f t="shared" si="24"/>
        <v>5639790.5223200005</v>
      </c>
      <c r="H1411" s="2">
        <f t="shared" si="27"/>
        <v>0.17999999970197678</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15063665</v>
      </c>
      <c r="D1435" s="13">
        <f>'RAS-funkcijski'!E141</f>
        <v>17422992.82</v>
      </c>
      <c r="E1435" s="13">
        <v>0</v>
      </c>
      <c r="F1435" s="13">
        <v>0</v>
      </c>
      <c r="G1435" s="14">
        <f t="shared" si="24"/>
        <v>6837622.1376800006</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610210.67000000004</v>
      </c>
      <c r="D1436" s="6">
        <f>'P-VRIO'!E5</f>
        <v>0</v>
      </c>
      <c r="E1436" s="6">
        <v>0</v>
      </c>
      <c r="F1436" s="6">
        <v>0</v>
      </c>
      <c r="G1436" s="7">
        <f t="shared" si="24"/>
        <v>610.21067000000005</v>
      </c>
      <c r="H1436" s="7">
        <f t="shared" si="27"/>
        <v>0.32999999995809048</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610210.67000000004</v>
      </c>
      <c r="D1453" s="1">
        <f>'P-VRIO'!E22</f>
        <v>0</v>
      </c>
      <c r="E1453" s="1">
        <v>0</v>
      </c>
      <c r="F1453" s="1">
        <v>0</v>
      </c>
      <c r="G1453" s="2">
        <f t="shared" si="24"/>
        <v>10983.79206</v>
      </c>
      <c r="H1453" s="2">
        <f t="shared" si="27"/>
        <v>0.32999999995809048</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610210.67000000004</v>
      </c>
      <c r="D1454" s="1">
        <f>'P-VRIO'!E23</f>
        <v>0</v>
      </c>
      <c r="E1454" s="1">
        <v>0</v>
      </c>
      <c r="F1454" s="1">
        <v>0</v>
      </c>
      <c r="G1454" s="2">
        <f t="shared" si="24"/>
        <v>11594.00273</v>
      </c>
      <c r="H1454" s="2">
        <f t="shared" si="27"/>
        <v>0.32999999995809048</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610210.67000000004</v>
      </c>
      <c r="D1456" s="1">
        <f>'P-VRIO'!E25</f>
        <v>0</v>
      </c>
      <c r="E1456" s="1">
        <v>0</v>
      </c>
      <c r="F1456" s="1">
        <v>0</v>
      </c>
      <c r="G1456" s="2">
        <f t="shared" si="24"/>
        <v>12814.424070000001</v>
      </c>
      <c r="H1456" s="2">
        <f t="shared" si="27"/>
        <v>0.32999999995809048</v>
      </c>
      <c r="I1456" s="10">
        <f t="shared" si="30"/>
        <v>4228.7599425629542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2227702</v>
      </c>
      <c r="D1480" s="6"/>
      <c r="E1480" s="6">
        <v>0</v>
      </c>
      <c r="F1480" s="6">
        <v>0</v>
      </c>
      <c r="G1480" s="7">
        <f t="shared" ref="G1480:G1580" si="34">B1480/1000*C1480</f>
        <v>2227.7020000000002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16407558.899999999</v>
      </c>
      <c r="D1481" s="1">
        <v>0</v>
      </c>
      <c r="E1481" s="1">
        <v>0</v>
      </c>
      <c r="F1481" s="1">
        <v>0</v>
      </c>
      <c r="G1481" s="2">
        <f t="shared" si="34"/>
        <v>32815.1178</v>
      </c>
      <c r="H1481" s="2">
        <f t="shared" si="35"/>
        <v>0.10000000149011612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15956335.389999999</v>
      </c>
      <c r="D1483" s="1">
        <v>0</v>
      </c>
      <c r="E1483" s="1">
        <v>0</v>
      </c>
      <c r="F1483" s="1">
        <v>0</v>
      </c>
      <c r="G1483" s="2">
        <f t="shared" si="34"/>
        <v>63825.341559999993</v>
      </c>
      <c r="H1483" s="2">
        <f t="shared" si="35"/>
        <v>0.3899999987334013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13116810.33</v>
      </c>
      <c r="D1484" s="1">
        <v>0</v>
      </c>
      <c r="E1484" s="1">
        <v>0</v>
      </c>
      <c r="F1484" s="1">
        <v>0</v>
      </c>
      <c r="G1484" s="2">
        <f t="shared" si="34"/>
        <v>65584.051650000009</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2586627.2599999998</v>
      </c>
      <c r="D1485" s="1">
        <v>0</v>
      </c>
      <c r="E1485" s="1">
        <v>0</v>
      </c>
      <c r="F1485" s="1">
        <v>0</v>
      </c>
      <c r="G1485" s="2">
        <f t="shared" si="34"/>
        <v>15519.763559999999</v>
      </c>
      <c r="H1485" s="2">
        <f t="shared" si="35"/>
        <v>0.25999999977648258</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59338.37</v>
      </c>
      <c r="D1486" s="1">
        <v>0</v>
      </c>
      <c r="E1486" s="1">
        <v>0</v>
      </c>
      <c r="F1486" s="1">
        <v>0</v>
      </c>
      <c r="G1486" s="2">
        <f t="shared" si="34"/>
        <v>415.36859000000004</v>
      </c>
      <c r="H1486" s="2">
        <f t="shared" si="35"/>
        <v>0.37000000000261934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28257.61</v>
      </c>
      <c r="D1489" s="1">
        <v>0</v>
      </c>
      <c r="E1489" s="1">
        <v>0</v>
      </c>
      <c r="F1489" s="1">
        <v>0</v>
      </c>
      <c r="G1489" s="2">
        <f t="shared" si="34"/>
        <v>282.5761</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165301.82</v>
      </c>
      <c r="D1491" s="1">
        <v>0</v>
      </c>
      <c r="E1491" s="1">
        <v>0</v>
      </c>
      <c r="F1491" s="1">
        <v>0</v>
      </c>
      <c r="G1491" s="2">
        <f t="shared" si="34"/>
        <v>1983.62184</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451223.51</v>
      </c>
      <c r="D1492" s="1">
        <v>0</v>
      </c>
      <c r="E1492" s="1">
        <v>0</v>
      </c>
      <c r="F1492" s="1">
        <v>0</v>
      </c>
      <c r="G1492" s="2">
        <f t="shared" si="34"/>
        <v>5865.9056300000002</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16995204.84</v>
      </c>
      <c r="D1499" s="1">
        <v>0</v>
      </c>
      <c r="E1499" s="1">
        <v>0</v>
      </c>
      <c r="F1499" s="1">
        <v>0</v>
      </c>
      <c r="G1499" s="2">
        <f t="shared" si="34"/>
        <v>339904.0968</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16534881.329999998</v>
      </c>
      <c r="D1501" s="1">
        <v>0</v>
      </c>
      <c r="E1501" s="1">
        <v>0</v>
      </c>
      <c r="F1501" s="1">
        <v>0</v>
      </c>
      <c r="G1501" s="2">
        <f t="shared" si="34"/>
        <v>363767.38925999997</v>
      </c>
      <c r="H1501" s="2">
        <f t="shared" si="35"/>
        <v>0.32999999821186066</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13051320.949999999</v>
      </c>
      <c r="D1502" s="1">
        <v>0</v>
      </c>
      <c r="E1502" s="1">
        <v>0</v>
      </c>
      <c r="F1502" s="1">
        <v>0</v>
      </c>
      <c r="G1502" s="2">
        <f t="shared" si="34"/>
        <v>300180.38185000001</v>
      </c>
      <c r="H1502" s="2">
        <f t="shared" si="35"/>
        <v>5.000000074505806E-2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2613568.0999999996</v>
      </c>
      <c r="D1503" s="1">
        <v>0</v>
      </c>
      <c r="E1503" s="1">
        <v>0</v>
      </c>
      <c r="F1503" s="1">
        <v>0</v>
      </c>
      <c r="G1503" s="2">
        <f t="shared" si="34"/>
        <v>62725.634399999995</v>
      </c>
      <c r="H1503" s="2">
        <f t="shared" si="35"/>
        <v>9.999999962747097E-2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59321.66</v>
      </c>
      <c r="D1504" s="1">
        <v>0</v>
      </c>
      <c r="E1504" s="1">
        <v>0</v>
      </c>
      <c r="F1504" s="1">
        <v>0</v>
      </c>
      <c r="G1504" s="2">
        <f t="shared" si="34"/>
        <v>1483.0415000000003</v>
      </c>
      <c r="H1504" s="2">
        <f t="shared" si="35"/>
        <v>0.33999999999650754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28856.42</v>
      </c>
      <c r="D1507" s="1">
        <v>0</v>
      </c>
      <c r="E1507" s="1">
        <v>0</v>
      </c>
      <c r="F1507" s="1">
        <v>0</v>
      </c>
      <c r="G1507" s="2">
        <f t="shared" si="34"/>
        <v>807.97975999999994</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781814.2</v>
      </c>
      <c r="D1509" s="1">
        <v>0</v>
      </c>
      <c r="E1509" s="1">
        <v>0</v>
      </c>
      <c r="F1509" s="1">
        <v>0</v>
      </c>
      <c r="G1509" s="2">
        <f t="shared" si="34"/>
        <v>23454.425999999999</v>
      </c>
      <c r="H1509" s="2">
        <f t="shared" si="35"/>
        <v>0.19999999995343387</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460323.51</v>
      </c>
      <c r="D1510" s="1">
        <v>0</v>
      </c>
      <c r="E1510" s="1">
        <v>0</v>
      </c>
      <c r="F1510" s="1">
        <v>0</v>
      </c>
      <c r="G1510" s="2">
        <f t="shared" si="34"/>
        <v>14270.02881</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1640056.0599999987</v>
      </c>
      <c r="D1517" s="1">
        <v>0</v>
      </c>
      <c r="E1517" s="1">
        <v>0</v>
      </c>
      <c r="F1517" s="1">
        <v>0</v>
      </c>
      <c r="G1517" s="2">
        <f t="shared" si="34"/>
        <v>62322.130279999947</v>
      </c>
      <c r="H1517" s="2">
        <f t="shared" si="35"/>
        <v>5.9999998658895493E-2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1640056.0599999998</v>
      </c>
      <c r="D1576" s="1">
        <v>0</v>
      </c>
      <c r="E1576" s="1">
        <v>0</v>
      </c>
      <c r="F1576" s="1">
        <v>0</v>
      </c>
      <c r="G1576" s="2">
        <f t="shared" si="34"/>
        <v>159085.43781999999</v>
      </c>
      <c r="H1576" s="2">
        <f t="shared" si="35"/>
        <v>5.9999999823048711E-2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1638906.0599999998</v>
      </c>
      <c r="D1578" s="1">
        <v>0</v>
      </c>
      <c r="E1578" s="1">
        <v>0</v>
      </c>
      <c r="F1578" s="1">
        <v>0</v>
      </c>
      <c r="G1578" s="2">
        <f t="shared" si="34"/>
        <v>162251.69993999999</v>
      </c>
      <c r="H1578" s="2">
        <f t="shared" si="35"/>
        <v>5.9999999823048711E-2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1150</v>
      </c>
      <c r="D1579" s="1">
        <v>0</v>
      </c>
      <c r="E1579" s="1">
        <v>0</v>
      </c>
      <c r="F1579" s="1">
        <v>0</v>
      </c>
      <c r="G1579" s="2">
        <f t="shared" si="34"/>
        <v>115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2" customWidth="1"/>
    <col min="2" max="7" width="14.42578125" customWidth="1"/>
  </cols>
  <sheetData>
    <row r="1" spans="1:1" ht="37.5" customHeight="1">
      <c r="A1" s="279" t="s">
        <v>12</v>
      </c>
    </row>
    <row r="2" spans="1:1" ht="12.75" customHeight="1">
      <c r="A2" s="273"/>
    </row>
    <row r="3" spans="1:1" ht="22.5">
      <c r="A3" s="274" t="s">
        <v>13</v>
      </c>
    </row>
    <row r="4" spans="1:1" ht="39" customHeight="1">
      <c r="A4" s="274" t="s">
        <v>14</v>
      </c>
    </row>
    <row r="5" spans="1:1" ht="51.75" customHeight="1">
      <c r="A5" s="274" t="s">
        <v>15</v>
      </c>
    </row>
    <row r="6" spans="1:1" ht="27" customHeight="1">
      <c r="A6" s="275" t="s">
        <v>16</v>
      </c>
    </row>
    <row r="7" spans="1:1" ht="56.25">
      <c r="A7" s="276" t="s">
        <v>17</v>
      </c>
    </row>
    <row r="8" spans="1:1" ht="78.75">
      <c r="A8" s="277" t="s">
        <v>18</v>
      </c>
    </row>
    <row r="9" spans="1:1" ht="22.5">
      <c r="A9" s="274" t="s">
        <v>19</v>
      </c>
    </row>
    <row r="10" spans="1:1" ht="56.25">
      <c r="A10" s="274" t="s">
        <v>20</v>
      </c>
    </row>
    <row r="11" spans="1:1" ht="42.75" customHeight="1">
      <c r="A11" s="27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12" sqref="C12"/>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c r="A3" s="4"/>
      <c r="B3" s="16"/>
      <c r="C3" s="16"/>
      <c r="D3" s="16"/>
      <c r="E3" s="16"/>
      <c r="F3" s="16"/>
      <c r="G3" s="16"/>
      <c r="H3" s="4"/>
      <c r="I3" s="262" t="s">
        <v>23</v>
      </c>
      <c r="J3" s="4"/>
      <c r="K3" s="4"/>
      <c r="L3" s="4"/>
      <c r="M3" s="4"/>
      <c r="N3" s="4"/>
      <c r="O3" s="4"/>
      <c r="P3" s="4"/>
      <c r="Q3" s="4"/>
      <c r="R3" s="4"/>
      <c r="S3" s="4"/>
      <c r="T3" s="4"/>
      <c r="U3" s="4"/>
      <c r="V3" s="4"/>
      <c r="W3" s="4"/>
      <c r="X3" s="4"/>
    </row>
    <row r="4" spans="1:24" ht="32.25" customHeight="1">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8">
        <v>13551</v>
      </c>
      <c r="H6" s="19" t="s">
        <v>26</v>
      </c>
      <c r="I6" s="20" t="s">
        <v>27</v>
      </c>
      <c r="J6" s="4"/>
      <c r="L6" s="4"/>
      <c r="M6" s="4"/>
      <c r="N6" s="4"/>
      <c r="O6" s="4"/>
      <c r="P6" s="4"/>
      <c r="Q6" s="4"/>
      <c r="R6" s="4"/>
      <c r="S6" s="4"/>
      <c r="T6" s="4"/>
      <c r="U6" s="4"/>
      <c r="V6" s="4"/>
      <c r="W6" s="4"/>
      <c r="X6" s="4"/>
    </row>
    <row r="7" spans="1:24" ht="15" customHeight="1">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37</v>
      </c>
      <c r="C12" s="270"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c r="A16" s="330" t="s">
        <v>29</v>
      </c>
      <c r="B16" s="326" t="str">
        <f>'PR-RAS'!B6</f>
        <v xml:space="preserve">PRIHODI POSLOVANJA (šifre 61+62+63+64+65+66+67+68) </v>
      </c>
      <c r="C16" s="322"/>
      <c r="D16" s="322"/>
      <c r="E16" s="322"/>
      <c r="F16" s="323"/>
      <c r="G16" s="34" t="str">
        <f>'PR-RAS'!C6</f>
        <v>6</v>
      </c>
      <c r="H16" s="172">
        <f>'PR-RAS'!D6</f>
        <v>15058189</v>
      </c>
      <c r="I16" s="172">
        <f>'PR-RAS'!E6</f>
        <v>17413694.050000001</v>
      </c>
      <c r="J16" s="4"/>
      <c r="K16" s="4"/>
      <c r="L16" s="4"/>
      <c r="M16" s="4"/>
      <c r="N16" s="4"/>
      <c r="O16" s="4"/>
      <c r="P16" s="4"/>
      <c r="Q16" s="4"/>
      <c r="R16" s="4"/>
      <c r="S16" s="4"/>
      <c r="T16" s="4"/>
      <c r="U16" s="4"/>
      <c r="V16" s="4"/>
      <c r="W16" s="4"/>
      <c r="X16" s="4"/>
    </row>
    <row r="17" spans="1:24" ht="12.75" customHeight="1">
      <c r="A17" s="331"/>
      <c r="B17" s="315" t="str">
        <f>'PR-RAS'!B151</f>
        <v xml:space="preserve">RASHODI POSLOVANJA (šifre 31+32+34+35+36+37+38) </v>
      </c>
      <c r="C17" s="316"/>
      <c r="D17" s="316"/>
      <c r="E17" s="316"/>
      <c r="F17" s="317"/>
      <c r="G17" s="35" t="str">
        <f>'PR-RAS'!C151</f>
        <v>3</v>
      </c>
      <c r="H17" s="172">
        <f>'PR-RAS'!D151</f>
        <v>14861770</v>
      </c>
      <c r="I17" s="172">
        <f>'PR-RAS'!E151</f>
        <v>16982158.920000002</v>
      </c>
      <c r="J17" s="4"/>
      <c r="K17" s="4"/>
      <c r="L17" s="4"/>
      <c r="M17" s="4"/>
      <c r="N17" s="4"/>
      <c r="O17" s="4"/>
      <c r="P17" s="4"/>
      <c r="Q17" s="4"/>
      <c r="R17" s="4"/>
      <c r="S17" s="4"/>
      <c r="T17" s="4"/>
      <c r="U17" s="4"/>
      <c r="V17" s="4"/>
      <c r="W17" s="4"/>
      <c r="X17" s="4"/>
    </row>
    <row r="18" spans="1:24" ht="12.75" customHeight="1">
      <c r="A18" s="331"/>
      <c r="B18" s="315" t="str">
        <f>'PR-RAS'!B645</f>
        <v>Višak prihoda i primitaka raspoloživ u sljedećem razdoblju (šifre X005 + '9221-9222' - Y005 - '9222-9221')</v>
      </c>
      <c r="C18" s="316"/>
      <c r="D18" s="316"/>
      <c r="E18" s="316"/>
      <c r="F18" s="317"/>
      <c r="G18" s="35" t="str">
        <f>'PR-RAS'!C645</f>
        <v>X006</v>
      </c>
      <c r="H18" s="172">
        <f>'PR-RAS'!D645</f>
        <v>169703</v>
      </c>
      <c r="I18" s="172">
        <f>'PR-RAS'!E645</f>
        <v>160405.15000000046</v>
      </c>
      <c r="J18" s="4"/>
      <c r="K18" s="4"/>
      <c r="L18" s="4"/>
      <c r="M18" s="4"/>
      <c r="N18" s="4"/>
      <c r="O18" s="4"/>
      <c r="P18" s="4"/>
      <c r="Q18" s="4"/>
      <c r="R18" s="4"/>
      <c r="S18" s="4"/>
      <c r="T18" s="4"/>
      <c r="U18" s="4"/>
      <c r="V18" s="4"/>
      <c r="W18" s="4"/>
      <c r="X18" s="4"/>
    </row>
    <row r="19" spans="1:24" ht="12.75" customHeight="1">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30" t="s">
        <v>31</v>
      </c>
      <c r="B20" s="326" t="str">
        <f>BILANCA!B7</f>
        <v>Nefinancijska imovina (šifre 01+02+03+04+05+06)</v>
      </c>
      <c r="C20" s="322"/>
      <c r="D20" s="322"/>
      <c r="E20" s="322"/>
      <c r="F20" s="323"/>
      <c r="G20" s="159" t="str">
        <f>BILANCA!C7</f>
        <v>B002</v>
      </c>
      <c r="H20" s="174">
        <f>BILANCA!D7</f>
        <v>5137962</v>
      </c>
      <c r="I20" s="175">
        <f>BILANCA!E7</f>
        <v>5780355.8999999994</v>
      </c>
      <c r="J20" s="4"/>
      <c r="K20" s="4"/>
      <c r="L20" s="4"/>
      <c r="M20" s="4"/>
      <c r="N20" s="4"/>
      <c r="O20" s="4"/>
      <c r="P20" s="4"/>
      <c r="Q20" s="4"/>
      <c r="R20" s="4"/>
      <c r="S20" s="4"/>
      <c r="T20" s="4"/>
      <c r="U20" s="4"/>
      <c r="V20" s="4"/>
      <c r="W20" s="4"/>
      <c r="X20" s="4"/>
    </row>
    <row r="21" spans="1:24" ht="12.75" customHeight="1">
      <c r="A21" s="331"/>
      <c r="B21" s="315" t="str">
        <f>BILANCA!B68</f>
        <v>Financijska imovina (šifre 11+12+13+14+15+16+17+19)</v>
      </c>
      <c r="C21" s="316"/>
      <c r="D21" s="316"/>
      <c r="E21" s="316"/>
      <c r="F21" s="317"/>
      <c r="G21" s="160" t="str">
        <f>BILANCA!C68</f>
        <v>1</v>
      </c>
      <c r="H21" s="176">
        <f>BILANCA!D68</f>
        <v>2425188</v>
      </c>
      <c r="I21" s="177">
        <f>BILANCA!E68</f>
        <v>1814100.71</v>
      </c>
      <c r="J21" s="4"/>
      <c r="K21" s="4"/>
      <c r="L21" s="4"/>
      <c r="M21" s="4"/>
      <c r="N21" s="4"/>
      <c r="O21" s="4"/>
      <c r="P21" s="4"/>
      <c r="Q21" s="4"/>
      <c r="R21" s="4"/>
      <c r="S21" s="4"/>
      <c r="T21" s="4"/>
      <c r="U21" s="4"/>
      <c r="V21" s="4"/>
      <c r="W21" s="4"/>
      <c r="X21" s="4"/>
    </row>
    <row r="22" spans="1:24" ht="12.75" customHeight="1">
      <c r="A22" s="331"/>
      <c r="B22" s="315" t="str">
        <f>BILANCA!B176</f>
        <v xml:space="preserve">Obveze (šifre 23+24+25+26+29) </v>
      </c>
      <c r="C22" s="316"/>
      <c r="D22" s="316"/>
      <c r="E22" s="316"/>
      <c r="F22" s="317"/>
      <c r="G22" s="160" t="str">
        <f>BILANCA!C176</f>
        <v>2</v>
      </c>
      <c r="H22" s="176">
        <f>BILANCA!D176</f>
        <v>2227703</v>
      </c>
      <c r="I22" s="177">
        <f>BILANCA!E176</f>
        <v>1640056.0599999998</v>
      </c>
      <c r="J22" s="4"/>
      <c r="K22" s="4"/>
      <c r="L22" s="4"/>
      <c r="M22" s="4"/>
      <c r="N22" s="4"/>
      <c r="O22" s="4"/>
      <c r="P22" s="4"/>
      <c r="Q22" s="4"/>
      <c r="R22" s="4"/>
      <c r="S22" s="4"/>
      <c r="T22" s="4"/>
      <c r="U22" s="4"/>
      <c r="V22" s="4"/>
      <c r="W22" s="4"/>
      <c r="X22" s="4"/>
    </row>
    <row r="23" spans="1:24" ht="12.75" customHeight="1">
      <c r="A23" s="332"/>
      <c r="B23" s="318" t="str">
        <f>BILANCA!B237</f>
        <v>Vlastiti izvori (šifre 91 + 922 - 93 + 96 do 98)</v>
      </c>
      <c r="C23" s="319"/>
      <c r="D23" s="319"/>
      <c r="E23" s="319"/>
      <c r="F23" s="320"/>
      <c r="G23" s="161" t="str">
        <f>BILANCA!C237</f>
        <v>9</v>
      </c>
      <c r="H23" s="178">
        <f>BILANCA!D237</f>
        <v>5335447</v>
      </c>
      <c r="I23" s="179">
        <f>BILANCA!E237</f>
        <v>5954400.5499999998</v>
      </c>
      <c r="J23" s="4"/>
      <c r="K23" s="4"/>
      <c r="L23" s="4"/>
      <c r="M23" s="4"/>
      <c r="N23" s="4"/>
      <c r="O23" s="4"/>
      <c r="P23" s="4"/>
      <c r="Q23" s="4"/>
      <c r="R23" s="4"/>
      <c r="S23" s="4"/>
      <c r="T23" s="4"/>
      <c r="U23" s="4"/>
      <c r="V23" s="4"/>
      <c r="W23" s="4"/>
      <c r="X23" s="4"/>
    </row>
    <row r="24" spans="1:24" ht="12.75" customHeight="1">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1"/>
      <c r="B27" s="315" t="str">
        <f>'RAS-funkcijski'!B114</f>
        <v>Obrazovanje (šifre 091+092+093+094+095+096+097+098)</v>
      </c>
      <c r="C27" s="316"/>
      <c r="D27" s="316"/>
      <c r="E27" s="316"/>
      <c r="F27" s="317"/>
      <c r="G27" s="160" t="str">
        <f>'RAS-funkcijski'!C114</f>
        <v>09</v>
      </c>
      <c r="H27" s="176">
        <f>'RAS-funkcijski'!D114</f>
        <v>15063665</v>
      </c>
      <c r="I27" s="177">
        <f>'RAS-funkcijski'!E114</f>
        <v>17422992.82</v>
      </c>
      <c r="J27" s="4"/>
      <c r="K27" s="4"/>
      <c r="L27" s="4"/>
      <c r="M27" s="4"/>
      <c r="N27" s="4"/>
      <c r="O27" s="4"/>
      <c r="P27" s="4"/>
      <c r="Q27" s="4"/>
      <c r="R27" s="4"/>
      <c r="S27" s="4"/>
      <c r="T27" s="4"/>
      <c r="U27" s="4"/>
      <c r="V27" s="4"/>
      <c r="W27" s="4"/>
      <c r="X27" s="4"/>
    </row>
    <row r="28" spans="1:24" ht="12.75" customHeight="1">
      <c r="A28" s="332"/>
      <c r="B28" s="318" t="str">
        <f>'RAS-funkcijski'!B141</f>
        <v>Kontrolni zbroj (šifre 01+02+03+04+05+06+07+08+09+10)</v>
      </c>
      <c r="C28" s="319"/>
      <c r="D28" s="319"/>
      <c r="E28" s="319"/>
      <c r="F28" s="320"/>
      <c r="G28" s="161" t="str">
        <f>'RAS-funkcijski'!C141</f>
        <v>R1</v>
      </c>
      <c r="H28" s="180">
        <f>'RAS-funkcijski'!D141</f>
        <v>15063665</v>
      </c>
      <c r="I28" s="181">
        <f>'RAS-funkcijski'!E141</f>
        <v>17422992.82</v>
      </c>
      <c r="J28" s="4"/>
      <c r="K28" s="4"/>
      <c r="L28" s="4"/>
      <c r="M28" s="4"/>
      <c r="N28" s="4"/>
      <c r="O28" s="4"/>
      <c r="P28" s="4"/>
      <c r="Q28" s="4"/>
      <c r="R28" s="4"/>
      <c r="S28" s="4"/>
      <c r="T28" s="4"/>
      <c r="U28" s="4"/>
      <c r="V28" s="4"/>
      <c r="W28" s="4"/>
      <c r="X28" s="4"/>
    </row>
    <row r="29" spans="1:24" ht="12.75" customHeight="1">
      <c r="A29" s="330" t="s">
        <v>35</v>
      </c>
      <c r="B29" s="321" t="str">
        <f>'P-VRIO'!B5</f>
        <v>Promjene u vrijednosti i obujmu imovine (šifre 91511+91512)</v>
      </c>
      <c r="C29" s="322"/>
      <c r="D29" s="322"/>
      <c r="E29" s="322"/>
      <c r="F29" s="323"/>
      <c r="G29" s="159" t="str">
        <f>'P-VRIO'!C5</f>
        <v>9151</v>
      </c>
      <c r="H29" s="174">
        <f>'P-VRIO'!D5</f>
        <v>610210.67000000004</v>
      </c>
      <c r="I29" s="175">
        <f>'P-VRIO'!E5</f>
        <v>0</v>
      </c>
      <c r="J29" s="4"/>
      <c r="K29" s="4"/>
      <c r="L29" s="4"/>
      <c r="M29" s="4"/>
      <c r="N29" s="4"/>
      <c r="O29" s="4"/>
      <c r="P29" s="4"/>
      <c r="Q29" s="4"/>
      <c r="R29" s="4"/>
      <c r="S29" s="4"/>
      <c r="T29" s="4"/>
      <c r="U29" s="4"/>
      <c r="V29" s="4"/>
      <c r="W29" s="4"/>
      <c r="X29" s="4"/>
    </row>
    <row r="30" spans="1:24" ht="12.75" customHeight="1">
      <c r="A30" s="331"/>
      <c r="B30" s="324" t="str">
        <f>'P-VRIO'!B22</f>
        <v>Promjene u obujmu imovine (šifre P016+P023)</v>
      </c>
      <c r="C30" s="316"/>
      <c r="D30" s="316"/>
      <c r="E30" s="316"/>
      <c r="F30" s="317"/>
      <c r="G30" s="160" t="str">
        <f>'P-VRIO'!C22</f>
        <v>91512</v>
      </c>
      <c r="H30" s="176">
        <f>'P-VRIO'!D22</f>
        <v>610210.67000000004</v>
      </c>
      <c r="I30" s="177">
        <f>'P-VRIO'!E22</f>
        <v>0</v>
      </c>
      <c r="J30" s="4"/>
      <c r="K30" s="4"/>
      <c r="L30" s="4"/>
      <c r="M30" s="4"/>
      <c r="N30" s="4"/>
      <c r="O30" s="4"/>
      <c r="P30" s="4"/>
      <c r="Q30" s="4"/>
      <c r="R30" s="4"/>
      <c r="S30" s="4"/>
      <c r="T30" s="4"/>
      <c r="U30" s="4"/>
      <c r="V30" s="4"/>
      <c r="W30" s="4"/>
      <c r="X30" s="4"/>
    </row>
    <row r="31" spans="1:24" ht="12.75" customHeight="1">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2227702</v>
      </c>
      <c r="J33" s="4"/>
      <c r="K33" s="4"/>
      <c r="L33" s="4"/>
      <c r="M33" s="4"/>
      <c r="N33" s="4"/>
      <c r="O33" s="4"/>
      <c r="P33" s="4"/>
      <c r="Q33" s="4"/>
      <c r="R33" s="4"/>
      <c r="S33" s="4"/>
      <c r="T33" s="4"/>
      <c r="U33" s="4"/>
      <c r="V33" s="4"/>
      <c r="W33" s="4"/>
      <c r="X33" s="4"/>
    </row>
    <row r="34" spans="1:24" ht="12.75" customHeight="1">
      <c r="A34" s="331"/>
      <c r="B34" s="315" t="str">
        <f>OBVEZE!B42</f>
        <v>Stanje obveza na kraju izvještajnog razdoblja (šifre V001+V002-V004) i (šifre V007+V009)</v>
      </c>
      <c r="C34" s="316"/>
      <c r="D34" s="316"/>
      <c r="E34" s="316"/>
      <c r="F34" s="317"/>
      <c r="G34" s="160" t="str">
        <f>OBVEZE!C42</f>
        <v>V006</v>
      </c>
      <c r="H34" s="176" t="s">
        <v>45</v>
      </c>
      <c r="I34" s="177">
        <f>OBVEZE!D42</f>
        <v>1640056.0599999987</v>
      </c>
      <c r="J34" s="4"/>
      <c r="K34" s="4"/>
      <c r="L34" s="4"/>
      <c r="M34" s="4"/>
      <c r="N34" s="4"/>
      <c r="O34" s="4"/>
      <c r="P34" s="4"/>
      <c r="Q34" s="4"/>
      <c r="R34" s="4"/>
      <c r="S34" s="4"/>
      <c r="T34" s="4"/>
      <c r="U34" s="4"/>
      <c r="V34" s="4"/>
      <c r="W34" s="4"/>
      <c r="X34" s="4"/>
    </row>
    <row r="35" spans="1:24" ht="12.75" customHeight="1">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c r="A36" s="332"/>
      <c r="B36" s="318" t="str">
        <f>OBVEZE!B101</f>
        <v>Stanje nedospjelih obveza na kraju izvještajnog razdoblja (šifre V010 + ND23 + ND24 + 'ND dio 25,26')</v>
      </c>
      <c r="C36" s="319"/>
      <c r="D36" s="319"/>
      <c r="E36" s="319"/>
      <c r="F36" s="320"/>
      <c r="G36" s="161" t="str">
        <f>OBVEZE!C101</f>
        <v>V009</v>
      </c>
      <c r="H36" s="180" t="s">
        <v>45</v>
      </c>
      <c r="I36" s="181">
        <f>OBVEZE!D101</f>
        <v>1640056.0599999998</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workbookViewId="0">
      <selection activeCell="D652" sqref="D652"/>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2" t="s">
        <v>47</v>
      </c>
      <c r="B2" s="353"/>
      <c r="C2" s="353"/>
      <c r="D2" s="353"/>
      <c r="E2" s="353"/>
      <c r="F2" s="353"/>
    </row>
    <row r="3" spans="1:25" s="224" customFormat="1" ht="48">
      <c r="A3" s="310" t="s">
        <v>48</v>
      </c>
      <c r="B3" s="311" t="s">
        <v>40</v>
      </c>
      <c r="C3" s="285" t="s">
        <v>41</v>
      </c>
      <c r="D3" s="311" t="s">
        <v>49</v>
      </c>
      <c r="E3" s="311" t="s">
        <v>50</v>
      </c>
      <c r="F3" s="286" t="s">
        <v>51</v>
      </c>
    </row>
    <row r="4" spans="1:25" s="226" customFormat="1" ht="12" customHeight="1">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4" t="s">
        <v>53</v>
      </c>
      <c r="B5" s="355"/>
      <c r="C5" s="216"/>
      <c r="D5" s="74"/>
      <c r="E5" s="74"/>
      <c r="F5" s="61"/>
    </row>
    <row r="6" spans="1:25" ht="12.75" customHeight="1">
      <c r="A6" s="55">
        <v>6</v>
      </c>
      <c r="B6" s="87" t="s">
        <v>54</v>
      </c>
      <c r="C6" s="52" t="s">
        <v>55</v>
      </c>
      <c r="D6" s="53">
        <f>D7+D44+D50+D82+D106+D124+D133+D139</f>
        <v>15058189</v>
      </c>
      <c r="E6" s="53">
        <f>E7+E44+E50+E82+E106+E124+E133+E139</f>
        <v>17413694.050000001</v>
      </c>
      <c r="F6" s="54">
        <f t="shared" ref="F6:F131" si="0">IF(D6&lt;&gt;0,IF(E6/D6&gt;=100,"&gt;&gt;100",E6/D6*100),"-")</f>
        <v>115.64268485406845</v>
      </c>
    </row>
    <row r="7" spans="1:25" ht="12.75" customHeight="1">
      <c r="A7" s="55">
        <v>61</v>
      </c>
      <c r="B7" s="309" t="s">
        <v>56</v>
      </c>
      <c r="C7" s="52" t="s">
        <v>57</v>
      </c>
      <c r="D7" s="53">
        <f t="shared" ref="D7:E7" si="1">D8+D17+D23+D29+D37+D40</f>
        <v>0</v>
      </c>
      <c r="E7" s="53">
        <f t="shared" si="1"/>
        <v>0</v>
      </c>
      <c r="F7" s="54" t="str">
        <f t="shared" si="0"/>
        <v>-</v>
      </c>
    </row>
    <row r="8" spans="1:25" ht="12.75" customHeight="1">
      <c r="A8" s="55">
        <v>611</v>
      </c>
      <c r="B8" s="87" t="s">
        <v>58</v>
      </c>
      <c r="C8" s="52" t="s">
        <v>59</v>
      </c>
      <c r="D8" s="53">
        <f t="shared" ref="D8:E8" si="2">SUM(D9:D14)-D15-D16</f>
        <v>0</v>
      </c>
      <c r="E8" s="53">
        <f t="shared" si="2"/>
        <v>0</v>
      </c>
      <c r="F8" s="54" t="str">
        <f t="shared" si="0"/>
        <v>-</v>
      </c>
    </row>
    <row r="9" spans="1:25" ht="12.75" customHeight="1">
      <c r="A9" s="55">
        <v>6111</v>
      </c>
      <c r="B9" s="87" t="s">
        <v>60</v>
      </c>
      <c r="C9" s="52" t="s">
        <v>61</v>
      </c>
      <c r="D9" s="244"/>
      <c r="E9" s="244"/>
      <c r="F9" s="54" t="str">
        <f t="shared" si="0"/>
        <v>-</v>
      </c>
    </row>
    <row r="10" spans="1:25" ht="12.75" customHeight="1">
      <c r="A10" s="55">
        <v>6112</v>
      </c>
      <c r="B10" s="87" t="s">
        <v>62</v>
      </c>
      <c r="C10" s="52" t="s">
        <v>63</v>
      </c>
      <c r="D10" s="244"/>
      <c r="E10" s="244"/>
      <c r="F10" s="54" t="str">
        <f t="shared" si="0"/>
        <v>-</v>
      </c>
    </row>
    <row r="11" spans="1:25" ht="12.75" customHeight="1">
      <c r="A11" s="55">
        <v>6113</v>
      </c>
      <c r="B11" s="87" t="s">
        <v>64</v>
      </c>
      <c r="C11" s="52" t="s">
        <v>65</v>
      </c>
      <c r="D11" s="244"/>
      <c r="E11" s="244"/>
      <c r="F11" s="54" t="str">
        <f t="shared" si="0"/>
        <v>-</v>
      </c>
    </row>
    <row r="12" spans="1:25" ht="12.75" customHeight="1">
      <c r="A12" s="55">
        <v>6114</v>
      </c>
      <c r="B12" s="87" t="s">
        <v>66</v>
      </c>
      <c r="C12" s="52" t="s">
        <v>67</v>
      </c>
      <c r="D12" s="244"/>
      <c r="E12" s="244"/>
      <c r="F12" s="54" t="str">
        <f t="shared" si="0"/>
        <v>-</v>
      </c>
    </row>
    <row r="13" spans="1:25" ht="12.75" customHeight="1">
      <c r="A13" s="55">
        <v>6115</v>
      </c>
      <c r="B13" s="87" t="s">
        <v>68</v>
      </c>
      <c r="C13" s="52" t="s">
        <v>69</v>
      </c>
      <c r="D13" s="244"/>
      <c r="E13" s="244"/>
      <c r="F13" s="54" t="str">
        <f t="shared" si="0"/>
        <v>-</v>
      </c>
    </row>
    <row r="14" spans="1:25" ht="12.75" customHeight="1">
      <c r="A14" s="55">
        <v>6116</v>
      </c>
      <c r="B14" s="87" t="s">
        <v>70</v>
      </c>
      <c r="C14" s="52" t="s">
        <v>71</v>
      </c>
      <c r="D14" s="244"/>
      <c r="E14" s="244"/>
      <c r="F14" s="54" t="str">
        <f t="shared" si="0"/>
        <v>-</v>
      </c>
    </row>
    <row r="15" spans="1:25" ht="12.75" customHeight="1">
      <c r="A15" s="55">
        <v>6117</v>
      </c>
      <c r="B15" s="87" t="s">
        <v>72</v>
      </c>
      <c r="C15" s="52" t="s">
        <v>73</v>
      </c>
      <c r="D15" s="244"/>
      <c r="E15" s="244"/>
      <c r="F15" s="54" t="str">
        <f t="shared" si="0"/>
        <v>-</v>
      </c>
    </row>
    <row r="16" spans="1:25" ht="12.75" customHeight="1">
      <c r="A16" s="55">
        <v>6119</v>
      </c>
      <c r="B16" s="87" t="s">
        <v>74</v>
      </c>
      <c r="C16" s="52" t="s">
        <v>75</v>
      </c>
      <c r="D16" s="244"/>
      <c r="E16" s="244"/>
      <c r="F16" s="54" t="str">
        <f t="shared" si="0"/>
        <v>-</v>
      </c>
    </row>
    <row r="17" spans="1:6" ht="12.75" customHeight="1">
      <c r="A17" s="55">
        <v>612</v>
      </c>
      <c r="B17" s="87" t="s">
        <v>76</v>
      </c>
      <c r="C17" s="52" t="s">
        <v>77</v>
      </c>
      <c r="D17" s="53">
        <f t="shared" ref="D17:E17" si="3">SUM(D18:D21)-D22</f>
        <v>0</v>
      </c>
      <c r="E17" s="53">
        <f t="shared" si="3"/>
        <v>0</v>
      </c>
      <c r="F17" s="54" t="str">
        <f t="shared" si="0"/>
        <v>-</v>
      </c>
    </row>
    <row r="18" spans="1:6" ht="12.75" customHeight="1">
      <c r="A18" s="55">
        <v>6121</v>
      </c>
      <c r="B18" s="87" t="s">
        <v>78</v>
      </c>
      <c r="C18" s="52" t="s">
        <v>79</v>
      </c>
      <c r="D18" s="244"/>
      <c r="E18" s="244"/>
      <c r="F18" s="54" t="str">
        <f t="shared" si="0"/>
        <v>-</v>
      </c>
    </row>
    <row r="19" spans="1:6" ht="12.75" customHeight="1">
      <c r="A19" s="55">
        <v>6122</v>
      </c>
      <c r="B19" s="87" t="s">
        <v>80</v>
      </c>
      <c r="C19" s="52" t="s">
        <v>81</v>
      </c>
      <c r="D19" s="244"/>
      <c r="E19" s="244"/>
      <c r="F19" s="54" t="str">
        <f t="shared" si="0"/>
        <v>-</v>
      </c>
    </row>
    <row r="20" spans="1:6" ht="12.75" customHeight="1">
      <c r="A20" s="55">
        <v>6123</v>
      </c>
      <c r="B20" s="234" t="s">
        <v>82</v>
      </c>
      <c r="C20" s="52" t="s">
        <v>83</v>
      </c>
      <c r="D20" s="244"/>
      <c r="E20" s="244"/>
      <c r="F20" s="54" t="str">
        <f t="shared" si="0"/>
        <v>-</v>
      </c>
    </row>
    <row r="21" spans="1:6" ht="12.75" customHeight="1">
      <c r="A21" s="55">
        <v>6124</v>
      </c>
      <c r="B21" s="87" t="s">
        <v>84</v>
      </c>
      <c r="C21" s="52" t="s">
        <v>85</v>
      </c>
      <c r="D21" s="244"/>
      <c r="E21" s="244"/>
      <c r="F21" s="54" t="str">
        <f t="shared" si="0"/>
        <v>-</v>
      </c>
    </row>
    <row r="22" spans="1:6" ht="12.75" customHeight="1">
      <c r="A22" s="55">
        <v>6125</v>
      </c>
      <c r="B22" s="87" t="s">
        <v>86</v>
      </c>
      <c r="C22" s="52" t="s">
        <v>87</v>
      </c>
      <c r="D22" s="244"/>
      <c r="E22" s="244"/>
      <c r="F22" s="54" t="str">
        <f t="shared" si="0"/>
        <v>-</v>
      </c>
    </row>
    <row r="23" spans="1:6" ht="12.75" customHeight="1">
      <c r="A23" s="55">
        <v>613</v>
      </c>
      <c r="B23" s="87" t="s">
        <v>88</v>
      </c>
      <c r="C23" s="52" t="s">
        <v>89</v>
      </c>
      <c r="D23" s="53">
        <f t="shared" ref="D23:E23" si="4">SUM(D24:D28)</f>
        <v>0</v>
      </c>
      <c r="E23" s="53">
        <f t="shared" si="4"/>
        <v>0</v>
      </c>
      <c r="F23" s="54" t="str">
        <f t="shared" si="0"/>
        <v>-</v>
      </c>
    </row>
    <row r="24" spans="1:6" ht="12.75" customHeight="1">
      <c r="A24" s="55">
        <v>6131</v>
      </c>
      <c r="B24" s="87" t="s">
        <v>90</v>
      </c>
      <c r="C24" s="52" t="s">
        <v>91</v>
      </c>
      <c r="D24" s="244"/>
      <c r="E24" s="244"/>
      <c r="F24" s="54" t="str">
        <f t="shared" si="0"/>
        <v>-</v>
      </c>
    </row>
    <row r="25" spans="1:6" ht="12.75" customHeight="1">
      <c r="A25" s="55">
        <v>6132</v>
      </c>
      <c r="B25" s="87" t="s">
        <v>92</v>
      </c>
      <c r="C25" s="52" t="s">
        <v>93</v>
      </c>
      <c r="D25" s="244"/>
      <c r="E25" s="244"/>
      <c r="F25" s="54" t="str">
        <f t="shared" si="0"/>
        <v>-</v>
      </c>
    </row>
    <row r="26" spans="1:6" ht="12.75" customHeight="1">
      <c r="A26" s="55">
        <v>6133</v>
      </c>
      <c r="B26" s="87" t="s">
        <v>94</v>
      </c>
      <c r="C26" s="52" t="s">
        <v>95</v>
      </c>
      <c r="D26" s="244"/>
      <c r="E26" s="244"/>
      <c r="F26" s="54" t="str">
        <f t="shared" si="0"/>
        <v>-</v>
      </c>
    </row>
    <row r="27" spans="1:6" ht="12.75" customHeight="1">
      <c r="A27" s="55">
        <v>6134</v>
      </c>
      <c r="B27" s="87" t="s">
        <v>96</v>
      </c>
      <c r="C27" s="52" t="s">
        <v>97</v>
      </c>
      <c r="D27" s="244"/>
      <c r="E27" s="244"/>
      <c r="F27" s="54" t="str">
        <f t="shared" si="0"/>
        <v>-</v>
      </c>
    </row>
    <row r="28" spans="1:6" ht="12.75" customHeight="1">
      <c r="A28" s="55">
        <v>6135</v>
      </c>
      <c r="B28" s="87" t="s">
        <v>98</v>
      </c>
      <c r="C28" s="52" t="s">
        <v>99</v>
      </c>
      <c r="D28" s="244"/>
      <c r="E28" s="244"/>
      <c r="F28" s="54" t="str">
        <f t="shared" si="0"/>
        <v>-</v>
      </c>
    </row>
    <row r="29" spans="1:6" ht="12.75" customHeight="1">
      <c r="A29" s="55">
        <v>614</v>
      </c>
      <c r="B29" s="87" t="s">
        <v>100</v>
      </c>
      <c r="C29" s="52" t="s">
        <v>101</v>
      </c>
      <c r="D29" s="53">
        <f t="shared" ref="D29:E29" si="5">SUM(D30:D36)</f>
        <v>0</v>
      </c>
      <c r="E29" s="53">
        <f t="shared" si="5"/>
        <v>0</v>
      </c>
      <c r="F29" s="54" t="str">
        <f t="shared" si="0"/>
        <v>-</v>
      </c>
    </row>
    <row r="30" spans="1:6" ht="12.75" customHeight="1">
      <c r="A30" s="55">
        <v>6141</v>
      </c>
      <c r="B30" s="87" t="s">
        <v>102</v>
      </c>
      <c r="C30" s="52" t="s">
        <v>103</v>
      </c>
      <c r="D30" s="244"/>
      <c r="E30" s="244"/>
      <c r="F30" s="54" t="str">
        <f t="shared" si="0"/>
        <v>-</v>
      </c>
    </row>
    <row r="31" spans="1:6" ht="12.75" customHeight="1">
      <c r="A31" s="55">
        <v>6142</v>
      </c>
      <c r="B31" s="87" t="s">
        <v>104</v>
      </c>
      <c r="C31" s="52" t="s">
        <v>105</v>
      </c>
      <c r="D31" s="244"/>
      <c r="E31" s="244"/>
      <c r="F31" s="54" t="str">
        <f t="shared" si="0"/>
        <v>-</v>
      </c>
    </row>
    <row r="32" spans="1:6" ht="12.75" customHeight="1">
      <c r="A32" s="55">
        <v>6143</v>
      </c>
      <c r="B32" s="87" t="s">
        <v>106</v>
      </c>
      <c r="C32" s="52" t="s">
        <v>107</v>
      </c>
      <c r="D32" s="244"/>
      <c r="E32" s="244"/>
      <c r="F32" s="54" t="str">
        <f t="shared" si="0"/>
        <v>-</v>
      </c>
    </row>
    <row r="33" spans="1:6" ht="12.75" customHeight="1">
      <c r="A33" s="55">
        <v>6145</v>
      </c>
      <c r="B33" s="87" t="s">
        <v>108</v>
      </c>
      <c r="C33" s="52" t="s">
        <v>109</v>
      </c>
      <c r="D33" s="244"/>
      <c r="E33" s="244"/>
      <c r="F33" s="54" t="str">
        <f t="shared" si="0"/>
        <v>-</v>
      </c>
    </row>
    <row r="34" spans="1:6" ht="12.75" customHeight="1">
      <c r="A34" s="55">
        <v>6146</v>
      </c>
      <c r="B34" s="87" t="s">
        <v>110</v>
      </c>
      <c r="C34" s="52" t="s">
        <v>111</v>
      </c>
      <c r="D34" s="244"/>
      <c r="E34" s="244"/>
      <c r="F34" s="54" t="str">
        <f t="shared" si="0"/>
        <v>-</v>
      </c>
    </row>
    <row r="35" spans="1:6" ht="12.75" customHeight="1">
      <c r="A35" s="55">
        <v>6147</v>
      </c>
      <c r="B35" s="87" t="s">
        <v>112</v>
      </c>
      <c r="C35" s="52" t="s">
        <v>113</v>
      </c>
      <c r="D35" s="244"/>
      <c r="E35" s="244"/>
      <c r="F35" s="54" t="str">
        <f t="shared" si="0"/>
        <v>-</v>
      </c>
    </row>
    <row r="36" spans="1:6" ht="12.75" customHeight="1">
      <c r="A36" s="55">
        <v>6148</v>
      </c>
      <c r="B36" s="87" t="s">
        <v>114</v>
      </c>
      <c r="C36" s="52" t="s">
        <v>115</v>
      </c>
      <c r="D36" s="244"/>
      <c r="E36" s="244"/>
      <c r="F36" s="54" t="str">
        <f t="shared" si="0"/>
        <v>-</v>
      </c>
    </row>
    <row r="37" spans="1:6" ht="12.75" customHeight="1">
      <c r="A37" s="55">
        <v>615</v>
      </c>
      <c r="B37" s="87" t="s">
        <v>116</v>
      </c>
      <c r="C37" s="52" t="s">
        <v>117</v>
      </c>
      <c r="D37" s="53">
        <f t="shared" ref="D37:E37" si="6">SUM(D38:D39)</f>
        <v>0</v>
      </c>
      <c r="E37" s="53">
        <f t="shared" si="6"/>
        <v>0</v>
      </c>
      <c r="F37" s="54" t="str">
        <f t="shared" si="0"/>
        <v>-</v>
      </c>
    </row>
    <row r="38" spans="1:6" ht="12.75" customHeight="1">
      <c r="A38" s="55">
        <v>6151</v>
      </c>
      <c r="B38" s="87" t="s">
        <v>118</v>
      </c>
      <c r="C38" s="52" t="s">
        <v>119</v>
      </c>
      <c r="D38" s="244"/>
      <c r="E38" s="244"/>
      <c r="F38" s="54" t="str">
        <f t="shared" si="0"/>
        <v>-</v>
      </c>
    </row>
    <row r="39" spans="1:6" ht="12.75" customHeight="1">
      <c r="A39" s="55">
        <v>6152</v>
      </c>
      <c r="B39" s="87" t="s">
        <v>120</v>
      </c>
      <c r="C39" s="52" t="s">
        <v>121</v>
      </c>
      <c r="D39" s="244"/>
      <c r="E39" s="244"/>
      <c r="F39" s="54" t="str">
        <f t="shared" si="0"/>
        <v>-</v>
      </c>
    </row>
    <row r="40" spans="1:6" ht="12.75" customHeight="1">
      <c r="A40" s="55">
        <v>616</v>
      </c>
      <c r="B40" s="87" t="s">
        <v>122</v>
      </c>
      <c r="C40" s="52" t="s">
        <v>123</v>
      </c>
      <c r="D40" s="53">
        <f t="shared" ref="D40:E40" si="7">SUM(D41:D43)</f>
        <v>0</v>
      </c>
      <c r="E40" s="53">
        <f t="shared" si="7"/>
        <v>0</v>
      </c>
      <c r="F40" s="54" t="str">
        <f t="shared" si="0"/>
        <v>-</v>
      </c>
    </row>
    <row r="41" spans="1:6" ht="12.75" customHeight="1">
      <c r="A41" s="55">
        <v>6161</v>
      </c>
      <c r="B41" s="87" t="s">
        <v>124</v>
      </c>
      <c r="C41" s="52" t="s">
        <v>125</v>
      </c>
      <c r="D41" s="244"/>
      <c r="E41" s="244"/>
      <c r="F41" s="54" t="str">
        <f t="shared" si="0"/>
        <v>-</v>
      </c>
    </row>
    <row r="42" spans="1:6" ht="12.75" customHeight="1">
      <c r="A42" s="55">
        <v>6162</v>
      </c>
      <c r="B42" s="87" t="s">
        <v>126</v>
      </c>
      <c r="C42" s="52" t="s">
        <v>127</v>
      </c>
      <c r="D42" s="244"/>
      <c r="E42" s="244"/>
      <c r="F42" s="54" t="str">
        <f t="shared" si="0"/>
        <v>-</v>
      </c>
    </row>
    <row r="43" spans="1:6" ht="12.75" customHeight="1">
      <c r="A43" s="55">
        <v>6163</v>
      </c>
      <c r="B43" s="87" t="s">
        <v>128</v>
      </c>
      <c r="C43" s="52" t="s">
        <v>129</v>
      </c>
      <c r="D43" s="244"/>
      <c r="E43" s="244"/>
      <c r="F43" s="54" t="str">
        <f t="shared" si="0"/>
        <v>-</v>
      </c>
    </row>
    <row r="44" spans="1:6" ht="12.75" customHeight="1">
      <c r="A44" s="55">
        <v>62</v>
      </c>
      <c r="B44" s="87" t="s">
        <v>130</v>
      </c>
      <c r="C44" s="52" t="s">
        <v>131</v>
      </c>
      <c r="D44" s="53">
        <f t="shared" ref="D44:E44" si="8">D45+D48+D49</f>
        <v>0</v>
      </c>
      <c r="E44" s="53">
        <f t="shared" si="8"/>
        <v>0</v>
      </c>
      <c r="F44" s="54" t="str">
        <f t="shared" si="0"/>
        <v>-</v>
      </c>
    </row>
    <row r="45" spans="1:6" ht="12.75" customHeight="1">
      <c r="A45" s="55">
        <v>621</v>
      </c>
      <c r="B45" s="87" t="s">
        <v>132</v>
      </c>
      <c r="C45" s="52" t="s">
        <v>133</v>
      </c>
      <c r="D45" s="53">
        <f t="shared" ref="D45:E45" si="9">SUM(D46:D47)</f>
        <v>0</v>
      </c>
      <c r="E45" s="53">
        <f t="shared" si="9"/>
        <v>0</v>
      </c>
      <c r="F45" s="54" t="str">
        <f t="shared" si="0"/>
        <v>-</v>
      </c>
    </row>
    <row r="46" spans="1:6" ht="12.75" customHeight="1">
      <c r="A46" s="55">
        <v>6211</v>
      </c>
      <c r="B46" s="87" t="s">
        <v>134</v>
      </c>
      <c r="C46" s="52" t="s">
        <v>135</v>
      </c>
      <c r="D46" s="244"/>
      <c r="E46" s="244"/>
      <c r="F46" s="54" t="str">
        <f t="shared" si="0"/>
        <v>-</v>
      </c>
    </row>
    <row r="47" spans="1:6" ht="12.75" customHeight="1">
      <c r="A47" s="55">
        <v>6212</v>
      </c>
      <c r="B47" s="87" t="s">
        <v>136</v>
      </c>
      <c r="C47" s="52" t="s">
        <v>137</v>
      </c>
      <c r="D47" s="244"/>
      <c r="E47" s="244"/>
      <c r="F47" s="54" t="str">
        <f t="shared" si="0"/>
        <v>-</v>
      </c>
    </row>
    <row r="48" spans="1:6" ht="12.75" customHeight="1">
      <c r="A48" s="55">
        <v>622</v>
      </c>
      <c r="B48" s="87" t="s">
        <v>138</v>
      </c>
      <c r="C48" s="52" t="s">
        <v>139</v>
      </c>
      <c r="D48" s="244"/>
      <c r="E48" s="244"/>
      <c r="F48" s="54" t="str">
        <f t="shared" si="0"/>
        <v>-</v>
      </c>
    </row>
    <row r="49" spans="1:6" ht="12.75" customHeight="1">
      <c r="A49" s="55">
        <v>623</v>
      </c>
      <c r="B49" s="87" t="s">
        <v>140</v>
      </c>
      <c r="C49" s="52" t="s">
        <v>141</v>
      </c>
      <c r="D49" s="244"/>
      <c r="E49" s="244"/>
      <c r="F49" s="54" t="str">
        <f t="shared" si="0"/>
        <v>-</v>
      </c>
    </row>
    <row r="50" spans="1:6" ht="24">
      <c r="A50" s="55">
        <v>63</v>
      </c>
      <c r="B50" s="88" t="s">
        <v>142</v>
      </c>
      <c r="C50" s="52" t="s">
        <v>143</v>
      </c>
      <c r="D50" s="53">
        <f>D51+D54+D59+D62+D65+D68+D71+D74+D77</f>
        <v>12718482</v>
      </c>
      <c r="E50" s="53">
        <f>E51+E54+E59+E62+E65+E68+E71+E74+E77</f>
        <v>14459192.93</v>
      </c>
      <c r="F50" s="54">
        <f t="shared" si="0"/>
        <v>113.68646769323571</v>
      </c>
    </row>
    <row r="51" spans="1:6" ht="12.75" customHeight="1">
      <c r="A51" s="55">
        <v>631</v>
      </c>
      <c r="B51" s="88" t="s">
        <v>144</v>
      </c>
      <c r="C51" s="52" t="s">
        <v>145</v>
      </c>
      <c r="D51" s="53">
        <f t="shared" ref="D51:E51" si="10">D52+D53</f>
        <v>0</v>
      </c>
      <c r="E51" s="53">
        <f t="shared" si="10"/>
        <v>0</v>
      </c>
      <c r="F51" s="54" t="str">
        <f t="shared" si="0"/>
        <v>-</v>
      </c>
    </row>
    <row r="52" spans="1:6" ht="12.75" customHeight="1">
      <c r="A52" s="55">
        <v>6311</v>
      </c>
      <c r="B52" s="88" t="s">
        <v>146</v>
      </c>
      <c r="C52" s="52" t="s">
        <v>147</v>
      </c>
      <c r="D52" s="244"/>
      <c r="E52" s="244"/>
      <c r="F52" s="54" t="str">
        <f t="shared" si="0"/>
        <v>-</v>
      </c>
    </row>
    <row r="53" spans="1:6" ht="12.75" customHeight="1">
      <c r="A53" s="55">
        <v>6312</v>
      </c>
      <c r="B53" s="88" t="s">
        <v>148</v>
      </c>
      <c r="C53" s="52" t="s">
        <v>149</v>
      </c>
      <c r="D53" s="244"/>
      <c r="E53" s="244"/>
      <c r="F53" s="54" t="str">
        <f t="shared" si="0"/>
        <v>-</v>
      </c>
    </row>
    <row r="54" spans="1:6" ht="24">
      <c r="A54" s="55">
        <v>632</v>
      </c>
      <c r="B54" s="88" t="s">
        <v>150</v>
      </c>
      <c r="C54" s="52" t="s">
        <v>151</v>
      </c>
      <c r="D54" s="53">
        <f t="shared" ref="D54:E54" si="11">SUM(D55:D58)</f>
        <v>0</v>
      </c>
      <c r="E54" s="53">
        <f t="shared" si="11"/>
        <v>0</v>
      </c>
      <c r="F54" s="54" t="str">
        <f t="shared" si="0"/>
        <v>-</v>
      </c>
    </row>
    <row r="55" spans="1:6" ht="12.75" customHeight="1">
      <c r="A55" s="55">
        <v>6321</v>
      </c>
      <c r="B55" s="88" t="s">
        <v>152</v>
      </c>
      <c r="C55" s="52" t="s">
        <v>153</v>
      </c>
      <c r="D55" s="244"/>
      <c r="E55" s="244"/>
      <c r="F55" s="54" t="str">
        <f t="shared" si="0"/>
        <v>-</v>
      </c>
    </row>
    <row r="56" spans="1:6" ht="12.75" customHeight="1">
      <c r="A56" s="55">
        <v>6322</v>
      </c>
      <c r="B56" s="88" t="s">
        <v>154</v>
      </c>
      <c r="C56" s="52" t="s">
        <v>155</v>
      </c>
      <c r="D56" s="244"/>
      <c r="E56" s="244"/>
      <c r="F56" s="54" t="str">
        <f t="shared" si="0"/>
        <v>-</v>
      </c>
    </row>
    <row r="57" spans="1:6" ht="12.75" customHeight="1">
      <c r="A57" s="55">
        <v>6323</v>
      </c>
      <c r="B57" s="88" t="s">
        <v>156</v>
      </c>
      <c r="C57" s="52" t="s">
        <v>157</v>
      </c>
      <c r="D57" s="244"/>
      <c r="E57" s="244"/>
      <c r="F57" s="54" t="str">
        <f t="shared" si="0"/>
        <v>-</v>
      </c>
    </row>
    <row r="58" spans="1:6" ht="12.75" customHeight="1">
      <c r="A58" s="55">
        <v>6324</v>
      </c>
      <c r="B58" s="88" t="s">
        <v>158</v>
      </c>
      <c r="C58" s="52" t="s">
        <v>159</v>
      </c>
      <c r="D58" s="244"/>
      <c r="E58" s="244"/>
      <c r="F58" s="54" t="str">
        <f t="shared" si="0"/>
        <v>-</v>
      </c>
    </row>
    <row r="59" spans="1:6" ht="24">
      <c r="A59" s="55">
        <v>633</v>
      </c>
      <c r="B59" s="88" t="s">
        <v>160</v>
      </c>
      <c r="C59" s="52" t="s">
        <v>161</v>
      </c>
      <c r="D59" s="53">
        <f t="shared" ref="D59:E59" si="12">SUM(D60:D61)</f>
        <v>0</v>
      </c>
      <c r="E59" s="53">
        <f t="shared" si="12"/>
        <v>36108.870000000003</v>
      </c>
      <c r="F59" s="54" t="str">
        <f t="shared" si="0"/>
        <v>-</v>
      </c>
    </row>
    <row r="60" spans="1:6" ht="24">
      <c r="A60" s="55">
        <v>6331</v>
      </c>
      <c r="B60" s="88" t="s">
        <v>162</v>
      </c>
      <c r="C60" s="52" t="s">
        <v>163</v>
      </c>
      <c r="D60" s="244"/>
      <c r="E60" s="244">
        <v>36108.870000000003</v>
      </c>
      <c r="F60" s="54" t="str">
        <f t="shared" si="0"/>
        <v>-</v>
      </c>
    </row>
    <row r="61" spans="1:6" ht="24">
      <c r="A61" s="55">
        <v>6332</v>
      </c>
      <c r="B61" s="88" t="s">
        <v>164</v>
      </c>
      <c r="C61" s="52" t="s">
        <v>165</v>
      </c>
      <c r="D61" s="244"/>
      <c r="E61" s="244"/>
      <c r="F61" s="54" t="str">
        <f t="shared" si="0"/>
        <v>-</v>
      </c>
    </row>
    <row r="62" spans="1:6" ht="12.75" customHeight="1">
      <c r="A62" s="55">
        <v>634</v>
      </c>
      <c r="B62" s="87" t="s">
        <v>166</v>
      </c>
      <c r="C62" s="52" t="s">
        <v>167</v>
      </c>
      <c r="D62" s="53">
        <f t="shared" ref="D62:E62" si="13">SUM(D63:D64)</f>
        <v>1922</v>
      </c>
      <c r="E62" s="53">
        <f t="shared" si="13"/>
        <v>0</v>
      </c>
      <c r="F62" s="54">
        <f t="shared" si="0"/>
        <v>0</v>
      </c>
    </row>
    <row r="63" spans="1:6" ht="12.75" customHeight="1">
      <c r="A63" s="55">
        <v>6341</v>
      </c>
      <c r="B63" s="87" t="s">
        <v>168</v>
      </c>
      <c r="C63" s="52" t="s">
        <v>169</v>
      </c>
      <c r="D63" s="244">
        <v>1922</v>
      </c>
      <c r="E63" s="244"/>
      <c r="F63" s="54">
        <f t="shared" si="0"/>
        <v>0</v>
      </c>
    </row>
    <row r="64" spans="1:6" ht="12.75" customHeight="1">
      <c r="A64" s="55">
        <v>6342</v>
      </c>
      <c r="B64" s="87" t="s">
        <v>170</v>
      </c>
      <c r="C64" s="52" t="s">
        <v>171</v>
      </c>
      <c r="D64" s="244"/>
      <c r="E64" s="244"/>
      <c r="F64" s="54" t="str">
        <f t="shared" si="0"/>
        <v>-</v>
      </c>
    </row>
    <row r="65" spans="1:6" ht="12.75" customHeight="1">
      <c r="A65" s="55">
        <v>635</v>
      </c>
      <c r="B65" s="87" t="s">
        <v>172</v>
      </c>
      <c r="C65" s="52" t="s">
        <v>173</v>
      </c>
      <c r="D65" s="53">
        <f t="shared" ref="D65:E65" si="14">SUM(D66:D67)</f>
        <v>0</v>
      </c>
      <c r="E65" s="53">
        <f t="shared" si="14"/>
        <v>0</v>
      </c>
      <c r="F65" s="54" t="str">
        <f t="shared" si="0"/>
        <v>-</v>
      </c>
    </row>
    <row r="66" spans="1:6" ht="12.75" customHeight="1">
      <c r="A66" s="55">
        <v>6351</v>
      </c>
      <c r="B66" s="87" t="s">
        <v>174</v>
      </c>
      <c r="C66" s="52" t="s">
        <v>175</v>
      </c>
      <c r="D66" s="244"/>
      <c r="E66" s="244"/>
      <c r="F66" s="54" t="str">
        <f t="shared" si="0"/>
        <v>-</v>
      </c>
    </row>
    <row r="67" spans="1:6" ht="12.75" customHeight="1">
      <c r="A67" s="55">
        <v>6352</v>
      </c>
      <c r="B67" s="87" t="s">
        <v>176</v>
      </c>
      <c r="C67" s="52" t="s">
        <v>177</v>
      </c>
      <c r="D67" s="244"/>
      <c r="E67" s="244"/>
      <c r="F67" s="54" t="str">
        <f t="shared" si="0"/>
        <v>-</v>
      </c>
    </row>
    <row r="68" spans="1:6" ht="24">
      <c r="A68" s="55" t="s">
        <v>178</v>
      </c>
      <c r="B68" s="234" t="s">
        <v>179</v>
      </c>
      <c r="C68" s="52" t="s">
        <v>178</v>
      </c>
      <c r="D68" s="53">
        <f t="shared" ref="D68:E68" si="15">SUM(D69:D70)</f>
        <v>12055199</v>
      </c>
      <c r="E68" s="53">
        <f t="shared" si="15"/>
        <v>13328615.18</v>
      </c>
      <c r="F68" s="54">
        <f t="shared" si="0"/>
        <v>110.56321160687601</v>
      </c>
    </row>
    <row r="69" spans="1:6" ht="12.75" customHeight="1">
      <c r="A69" s="55" t="s">
        <v>180</v>
      </c>
      <c r="B69" s="87" t="s">
        <v>181</v>
      </c>
      <c r="C69" s="52" t="s">
        <v>180</v>
      </c>
      <c r="D69" s="244">
        <v>11871689</v>
      </c>
      <c r="E69" s="244">
        <f>13181615.18+147000</f>
        <v>13328615.18</v>
      </c>
      <c r="F69" s="54">
        <f t="shared" si="0"/>
        <v>112.27227381040726</v>
      </c>
    </row>
    <row r="70" spans="1:6" ht="24">
      <c r="A70" s="55" t="s">
        <v>182</v>
      </c>
      <c r="B70" s="87" t="s">
        <v>183</v>
      </c>
      <c r="C70" s="52" t="s">
        <v>182</v>
      </c>
      <c r="D70" s="244">
        <v>183510</v>
      </c>
      <c r="E70" s="244"/>
      <c r="F70" s="54">
        <f t="shared" si="0"/>
        <v>0</v>
      </c>
    </row>
    <row r="71" spans="1:6" ht="24">
      <c r="A71" s="55" t="s">
        <v>184</v>
      </c>
      <c r="B71" s="87" t="s">
        <v>185</v>
      </c>
      <c r="C71" s="56" t="s">
        <v>184</v>
      </c>
      <c r="D71" s="53">
        <f t="shared" ref="D71:E71" si="16">SUM(D72:D73)</f>
        <v>0</v>
      </c>
      <c r="E71" s="53">
        <f t="shared" si="16"/>
        <v>0</v>
      </c>
      <c r="F71" s="54" t="str">
        <f t="shared" si="0"/>
        <v>-</v>
      </c>
    </row>
    <row r="72" spans="1:6" ht="12.75" customHeight="1">
      <c r="A72" s="55" t="s">
        <v>186</v>
      </c>
      <c r="B72" s="87" t="s">
        <v>187</v>
      </c>
      <c r="C72" s="56" t="s">
        <v>186</v>
      </c>
      <c r="D72" s="244"/>
      <c r="E72" s="244"/>
      <c r="F72" s="54" t="str">
        <f t="shared" si="0"/>
        <v>-</v>
      </c>
    </row>
    <row r="73" spans="1:6" ht="12.75" customHeight="1">
      <c r="A73" s="55" t="s">
        <v>188</v>
      </c>
      <c r="B73" s="87" t="s">
        <v>189</v>
      </c>
      <c r="C73" s="56" t="s">
        <v>188</v>
      </c>
      <c r="D73" s="244"/>
      <c r="E73" s="244"/>
      <c r="F73" s="54" t="str">
        <f t="shared" si="0"/>
        <v>-</v>
      </c>
    </row>
    <row r="74" spans="1:6" ht="12.75" customHeight="1">
      <c r="A74" s="55" t="s">
        <v>190</v>
      </c>
      <c r="B74" s="87" t="s">
        <v>191</v>
      </c>
      <c r="C74" s="52" t="s">
        <v>190</v>
      </c>
      <c r="D74" s="53">
        <f t="shared" ref="D74:E74" si="17">SUM(D75:D76)</f>
        <v>661361</v>
      </c>
      <c r="E74" s="53">
        <f t="shared" si="17"/>
        <v>1019957.89</v>
      </c>
      <c r="F74" s="54">
        <f t="shared" si="0"/>
        <v>154.22105174027499</v>
      </c>
    </row>
    <row r="75" spans="1:6" ht="12.75" customHeight="1">
      <c r="A75" s="55" t="s">
        <v>192</v>
      </c>
      <c r="B75" s="87" t="s">
        <v>193</v>
      </c>
      <c r="C75" s="52" t="s">
        <v>192</v>
      </c>
      <c r="D75" s="244">
        <v>661361</v>
      </c>
      <c r="E75" s="244">
        <v>1019957.89</v>
      </c>
      <c r="F75" s="54">
        <f t="shared" si="0"/>
        <v>154.22105174027499</v>
      </c>
    </row>
    <row r="76" spans="1:6" ht="12.75" customHeight="1">
      <c r="A76" s="55" t="s">
        <v>194</v>
      </c>
      <c r="B76" s="87" t="s">
        <v>195</v>
      </c>
      <c r="C76" s="52" t="s">
        <v>194</v>
      </c>
      <c r="D76" s="244"/>
      <c r="E76" s="244"/>
      <c r="F76" s="54" t="str">
        <f t="shared" si="0"/>
        <v>-</v>
      </c>
    </row>
    <row r="77" spans="1:6" ht="24">
      <c r="A77" s="55" t="s">
        <v>196</v>
      </c>
      <c r="B77" s="87" t="s">
        <v>197</v>
      </c>
      <c r="C77" s="52" t="s">
        <v>196</v>
      </c>
      <c r="D77" s="53">
        <f t="shared" ref="D77:E77" si="18">SUM(D78:D81)</f>
        <v>0</v>
      </c>
      <c r="E77" s="53">
        <f t="shared" si="18"/>
        <v>74510.990000000005</v>
      </c>
      <c r="F77" s="54" t="str">
        <f t="shared" si="0"/>
        <v>-</v>
      </c>
    </row>
    <row r="78" spans="1:6" ht="12.75" customHeight="1">
      <c r="A78" s="55">
        <v>6391</v>
      </c>
      <c r="B78" s="87" t="s">
        <v>198</v>
      </c>
      <c r="C78" s="52" t="s">
        <v>199</v>
      </c>
      <c r="D78" s="244"/>
      <c r="E78" s="244">
        <v>74510.990000000005</v>
      </c>
      <c r="F78" s="54" t="str">
        <f t="shared" si="0"/>
        <v>-</v>
      </c>
    </row>
    <row r="79" spans="1:6" ht="12.75" customHeight="1">
      <c r="A79" s="55">
        <v>6392</v>
      </c>
      <c r="B79" s="87" t="s">
        <v>200</v>
      </c>
      <c r="C79" s="52" t="s">
        <v>201</v>
      </c>
      <c r="D79" s="244"/>
      <c r="E79" s="244"/>
      <c r="F79" s="54" t="str">
        <f t="shared" si="0"/>
        <v>-</v>
      </c>
    </row>
    <row r="80" spans="1:6" ht="24">
      <c r="A80" s="55">
        <v>6393</v>
      </c>
      <c r="B80" s="87" t="s">
        <v>202</v>
      </c>
      <c r="C80" s="52" t="s">
        <v>203</v>
      </c>
      <c r="D80" s="244"/>
      <c r="E80" s="244"/>
      <c r="F80" s="54" t="str">
        <f t="shared" si="0"/>
        <v>-</v>
      </c>
    </row>
    <row r="81" spans="1:6" ht="24">
      <c r="A81" s="55">
        <v>6394</v>
      </c>
      <c r="B81" s="87" t="s">
        <v>204</v>
      </c>
      <c r="C81" s="52" t="s">
        <v>205</v>
      </c>
      <c r="D81" s="244"/>
      <c r="E81" s="244"/>
      <c r="F81" s="54" t="str">
        <f t="shared" si="0"/>
        <v>-</v>
      </c>
    </row>
    <row r="82" spans="1:6" ht="12.75" customHeight="1">
      <c r="A82" s="55">
        <v>64</v>
      </c>
      <c r="B82" s="87" t="s">
        <v>206</v>
      </c>
      <c r="C82" s="52" t="s">
        <v>207</v>
      </c>
      <c r="D82" s="53">
        <f t="shared" ref="D82:E82" si="19">D83+D91+D98</f>
        <v>16</v>
      </c>
      <c r="E82" s="53">
        <f t="shared" si="19"/>
        <v>13.46</v>
      </c>
      <c r="F82" s="54">
        <f t="shared" si="0"/>
        <v>84.125</v>
      </c>
    </row>
    <row r="83" spans="1:6" ht="12.75" customHeight="1">
      <c r="A83" s="55">
        <v>641</v>
      </c>
      <c r="B83" s="87" t="s">
        <v>208</v>
      </c>
      <c r="C83" s="52" t="s">
        <v>209</v>
      </c>
      <c r="D83" s="53">
        <f t="shared" ref="D83:E83" si="20">SUM(D84:D90)</f>
        <v>16</v>
      </c>
      <c r="E83" s="53">
        <f t="shared" si="20"/>
        <v>13.46</v>
      </c>
      <c r="F83" s="54">
        <f t="shared" si="0"/>
        <v>84.125</v>
      </c>
    </row>
    <row r="84" spans="1:6" ht="12.75" customHeight="1">
      <c r="A84" s="55">
        <v>6412</v>
      </c>
      <c r="B84" s="87" t="s">
        <v>210</v>
      </c>
      <c r="C84" s="52" t="s">
        <v>211</v>
      </c>
      <c r="D84" s="244"/>
      <c r="E84" s="244"/>
      <c r="F84" s="54" t="str">
        <f t="shared" si="0"/>
        <v>-</v>
      </c>
    </row>
    <row r="85" spans="1:6" ht="12.75" customHeight="1">
      <c r="A85" s="55">
        <v>6413</v>
      </c>
      <c r="B85" s="87" t="s">
        <v>212</v>
      </c>
      <c r="C85" s="52" t="s">
        <v>213</v>
      </c>
      <c r="D85" s="244">
        <v>16</v>
      </c>
      <c r="E85" s="244">
        <v>13.46</v>
      </c>
      <c r="F85" s="54">
        <f t="shared" si="0"/>
        <v>84.125</v>
      </c>
    </row>
    <row r="86" spans="1:6" ht="12.75" customHeight="1">
      <c r="A86" s="55">
        <v>6414</v>
      </c>
      <c r="B86" s="87" t="s">
        <v>214</v>
      </c>
      <c r="C86" s="52" t="s">
        <v>215</v>
      </c>
      <c r="D86" s="244"/>
      <c r="E86" s="244"/>
      <c r="F86" s="54" t="str">
        <f t="shared" si="0"/>
        <v>-</v>
      </c>
    </row>
    <row r="87" spans="1:6" ht="12.75" customHeight="1">
      <c r="A87" s="55">
        <v>6415</v>
      </c>
      <c r="B87" s="87" t="s">
        <v>216</v>
      </c>
      <c r="C87" s="52" t="s">
        <v>217</v>
      </c>
      <c r="D87" s="244"/>
      <c r="E87" s="244"/>
      <c r="F87" s="54" t="str">
        <f t="shared" si="0"/>
        <v>-</v>
      </c>
    </row>
    <row r="88" spans="1:6" ht="12.75" customHeight="1">
      <c r="A88" s="55">
        <v>6416</v>
      </c>
      <c r="B88" s="87" t="s">
        <v>218</v>
      </c>
      <c r="C88" s="52" t="s">
        <v>219</v>
      </c>
      <c r="D88" s="244"/>
      <c r="E88" s="244"/>
      <c r="F88" s="54" t="str">
        <f t="shared" si="0"/>
        <v>-</v>
      </c>
    </row>
    <row r="89" spans="1:6" ht="24">
      <c r="A89" s="55">
        <v>6417</v>
      </c>
      <c r="B89" s="87" t="s">
        <v>220</v>
      </c>
      <c r="C89" s="52" t="s">
        <v>221</v>
      </c>
      <c r="D89" s="244"/>
      <c r="E89" s="244"/>
      <c r="F89" s="54" t="str">
        <f t="shared" si="0"/>
        <v>-</v>
      </c>
    </row>
    <row r="90" spans="1:6" ht="12.75" customHeight="1">
      <c r="A90" s="55">
        <v>6419</v>
      </c>
      <c r="B90" s="87" t="s">
        <v>222</v>
      </c>
      <c r="C90" s="52" t="s">
        <v>223</v>
      </c>
      <c r="D90" s="244"/>
      <c r="E90" s="244"/>
      <c r="F90" s="54" t="str">
        <f t="shared" si="0"/>
        <v>-</v>
      </c>
    </row>
    <row r="91" spans="1:6" ht="12.75" customHeight="1">
      <c r="A91" s="55">
        <v>642</v>
      </c>
      <c r="B91" s="87" t="s">
        <v>224</v>
      </c>
      <c r="C91" s="52" t="s">
        <v>225</v>
      </c>
      <c r="D91" s="53">
        <f t="shared" ref="D91:E91" si="21">SUM(D92:D97)</f>
        <v>0</v>
      </c>
      <c r="E91" s="53">
        <f t="shared" si="21"/>
        <v>0</v>
      </c>
      <c r="F91" s="54" t="str">
        <f t="shared" si="0"/>
        <v>-</v>
      </c>
    </row>
    <row r="92" spans="1:6" ht="12.75" customHeight="1">
      <c r="A92" s="55">
        <v>6421</v>
      </c>
      <c r="B92" s="87" t="s">
        <v>226</v>
      </c>
      <c r="C92" s="52" t="s">
        <v>227</v>
      </c>
      <c r="D92" s="244"/>
      <c r="E92" s="244"/>
      <c r="F92" s="54" t="str">
        <f t="shared" si="0"/>
        <v>-</v>
      </c>
    </row>
    <row r="93" spans="1:6" ht="12.75" customHeight="1">
      <c r="A93" s="55">
        <v>6422</v>
      </c>
      <c r="B93" s="87" t="s">
        <v>228</v>
      </c>
      <c r="C93" s="52" t="s">
        <v>229</v>
      </c>
      <c r="D93" s="244"/>
      <c r="E93" s="244"/>
      <c r="F93" s="54" t="str">
        <f t="shared" si="0"/>
        <v>-</v>
      </c>
    </row>
    <row r="94" spans="1:6" ht="12.75" customHeight="1">
      <c r="A94" s="55">
        <v>6423</v>
      </c>
      <c r="B94" s="87" t="s">
        <v>230</v>
      </c>
      <c r="C94" s="52" t="s">
        <v>231</v>
      </c>
      <c r="D94" s="244"/>
      <c r="E94" s="244"/>
      <c r="F94" s="54" t="str">
        <f t="shared" si="0"/>
        <v>-</v>
      </c>
    </row>
    <row r="95" spans="1:6" ht="12.75" customHeight="1">
      <c r="A95" s="55">
        <v>6424</v>
      </c>
      <c r="B95" s="87" t="s">
        <v>232</v>
      </c>
      <c r="C95" s="52" t="s">
        <v>233</v>
      </c>
      <c r="D95" s="244"/>
      <c r="E95" s="244"/>
      <c r="F95" s="54" t="str">
        <f t="shared" si="0"/>
        <v>-</v>
      </c>
    </row>
    <row r="96" spans="1:6" ht="12.75" customHeight="1">
      <c r="A96" s="55" t="s">
        <v>234</v>
      </c>
      <c r="B96" s="87" t="s">
        <v>235</v>
      </c>
      <c r="C96" s="52" t="s">
        <v>234</v>
      </c>
      <c r="D96" s="244"/>
      <c r="E96" s="244"/>
      <c r="F96" s="54" t="str">
        <f t="shared" si="0"/>
        <v>-</v>
      </c>
    </row>
    <row r="97" spans="1:6" ht="12.75" customHeight="1">
      <c r="A97" s="55">
        <v>6429</v>
      </c>
      <c r="B97" s="87" t="s">
        <v>236</v>
      </c>
      <c r="C97" s="52" t="s">
        <v>237</v>
      </c>
      <c r="D97" s="244"/>
      <c r="E97" s="244"/>
      <c r="F97" s="54" t="str">
        <f t="shared" si="0"/>
        <v>-</v>
      </c>
    </row>
    <row r="98" spans="1:6" ht="12.75" customHeight="1">
      <c r="A98" s="55">
        <v>643</v>
      </c>
      <c r="B98" s="87" t="s">
        <v>238</v>
      </c>
      <c r="C98" s="52" t="s">
        <v>239</v>
      </c>
      <c r="D98" s="53">
        <f t="shared" ref="D98:E98" si="22">SUM(D99:D105)</f>
        <v>0</v>
      </c>
      <c r="E98" s="53">
        <f t="shared" si="22"/>
        <v>0</v>
      </c>
      <c r="F98" s="54" t="str">
        <f t="shared" si="0"/>
        <v>-</v>
      </c>
    </row>
    <row r="99" spans="1:6" ht="24">
      <c r="A99" s="55">
        <v>6431</v>
      </c>
      <c r="B99" s="87" t="s">
        <v>240</v>
      </c>
      <c r="C99" s="52" t="s">
        <v>241</v>
      </c>
      <c r="D99" s="244"/>
      <c r="E99" s="244"/>
      <c r="F99" s="54" t="str">
        <f t="shared" si="0"/>
        <v>-</v>
      </c>
    </row>
    <row r="100" spans="1:6" ht="24">
      <c r="A100" s="55">
        <v>6432</v>
      </c>
      <c r="B100" s="234" t="s">
        <v>242</v>
      </c>
      <c r="C100" s="52" t="s">
        <v>243</v>
      </c>
      <c r="D100" s="244"/>
      <c r="E100" s="244"/>
      <c r="F100" s="54" t="str">
        <f t="shared" si="0"/>
        <v>-</v>
      </c>
    </row>
    <row r="101" spans="1:6" ht="24">
      <c r="A101" s="55">
        <v>6433</v>
      </c>
      <c r="B101" s="234" t="s">
        <v>244</v>
      </c>
      <c r="C101" s="52" t="s">
        <v>245</v>
      </c>
      <c r="D101" s="244"/>
      <c r="E101" s="244"/>
      <c r="F101" s="54" t="str">
        <f t="shared" si="0"/>
        <v>-</v>
      </c>
    </row>
    <row r="102" spans="1:6" ht="24">
      <c r="A102" s="55">
        <v>6434</v>
      </c>
      <c r="B102" s="87" t="s">
        <v>246</v>
      </c>
      <c r="C102" s="52" t="s">
        <v>247</v>
      </c>
      <c r="D102" s="244"/>
      <c r="E102" s="244"/>
      <c r="F102" s="54" t="str">
        <f t="shared" si="0"/>
        <v>-</v>
      </c>
    </row>
    <row r="103" spans="1:6" ht="24">
      <c r="A103" s="55">
        <v>6435</v>
      </c>
      <c r="B103" s="234" t="s">
        <v>248</v>
      </c>
      <c r="C103" s="52" t="s">
        <v>249</v>
      </c>
      <c r="D103" s="244"/>
      <c r="E103" s="244"/>
      <c r="F103" s="54" t="str">
        <f t="shared" si="0"/>
        <v>-</v>
      </c>
    </row>
    <row r="104" spans="1:6" ht="24">
      <c r="A104" s="55">
        <v>6436</v>
      </c>
      <c r="B104" s="234" t="s">
        <v>250</v>
      </c>
      <c r="C104" s="52" t="s">
        <v>251</v>
      </c>
      <c r="D104" s="244"/>
      <c r="E104" s="244"/>
      <c r="F104" s="54" t="str">
        <f t="shared" si="0"/>
        <v>-</v>
      </c>
    </row>
    <row r="105" spans="1:6" ht="12.75" customHeight="1">
      <c r="A105" s="55">
        <v>6437</v>
      </c>
      <c r="B105" s="87" t="s">
        <v>252</v>
      </c>
      <c r="C105" s="52" t="s">
        <v>253</v>
      </c>
      <c r="D105" s="244"/>
      <c r="E105" s="244"/>
      <c r="F105" s="54" t="str">
        <f t="shared" si="0"/>
        <v>-</v>
      </c>
    </row>
    <row r="106" spans="1:6" ht="24">
      <c r="A106" s="55">
        <v>65</v>
      </c>
      <c r="B106" s="87" t="s">
        <v>254</v>
      </c>
      <c r="C106" s="52" t="s">
        <v>255</v>
      </c>
      <c r="D106" s="53">
        <f t="shared" ref="D106:E106" si="23">D107+D112+D120</f>
        <v>736063</v>
      </c>
      <c r="E106" s="53">
        <f t="shared" si="23"/>
        <v>775378.65</v>
      </c>
      <c r="F106" s="54">
        <f t="shared" si="0"/>
        <v>105.34134306438443</v>
      </c>
    </row>
    <row r="107" spans="1:6" ht="12.75" customHeight="1">
      <c r="A107" s="55">
        <v>651</v>
      </c>
      <c r="B107" s="87" t="s">
        <v>256</v>
      </c>
      <c r="C107" s="52" t="s">
        <v>257</v>
      </c>
      <c r="D107" s="53">
        <f t="shared" ref="D107:E107" si="24">SUM(D108:D111)</f>
        <v>0</v>
      </c>
      <c r="E107" s="53">
        <f t="shared" si="24"/>
        <v>0</v>
      </c>
      <c r="F107" s="54" t="str">
        <f t="shared" si="0"/>
        <v>-</v>
      </c>
    </row>
    <row r="108" spans="1:6" ht="12.75" customHeight="1">
      <c r="A108" s="55">
        <v>6511</v>
      </c>
      <c r="B108" s="87" t="s">
        <v>258</v>
      </c>
      <c r="C108" s="52" t="s">
        <v>259</v>
      </c>
      <c r="D108" s="244"/>
      <c r="E108" s="244"/>
      <c r="F108" s="54" t="str">
        <f t="shared" si="0"/>
        <v>-</v>
      </c>
    </row>
    <row r="109" spans="1:6" ht="12.75" customHeight="1">
      <c r="A109" s="55">
        <v>6512</v>
      </c>
      <c r="B109" s="87" t="s">
        <v>260</v>
      </c>
      <c r="C109" s="52" t="s">
        <v>261</v>
      </c>
      <c r="D109" s="244"/>
      <c r="E109" s="244"/>
      <c r="F109" s="54" t="str">
        <f t="shared" si="0"/>
        <v>-</v>
      </c>
    </row>
    <row r="110" spans="1:6" ht="12.75" customHeight="1">
      <c r="A110" s="55">
        <v>6513</v>
      </c>
      <c r="B110" s="87" t="s">
        <v>262</v>
      </c>
      <c r="C110" s="52" t="s">
        <v>263</v>
      </c>
      <c r="D110" s="244"/>
      <c r="E110" s="244"/>
      <c r="F110" s="54" t="str">
        <f t="shared" si="0"/>
        <v>-</v>
      </c>
    </row>
    <row r="111" spans="1:6" ht="12.75" customHeight="1">
      <c r="A111" s="55">
        <v>6514</v>
      </c>
      <c r="B111" s="87" t="s">
        <v>264</v>
      </c>
      <c r="C111" s="52" t="s">
        <v>265</v>
      </c>
      <c r="D111" s="244"/>
      <c r="E111" s="244"/>
      <c r="F111" s="54" t="str">
        <f t="shared" si="0"/>
        <v>-</v>
      </c>
    </row>
    <row r="112" spans="1:6" ht="12.75" customHeight="1">
      <c r="A112" s="55">
        <v>652</v>
      </c>
      <c r="B112" s="87" t="s">
        <v>266</v>
      </c>
      <c r="C112" s="52" t="s">
        <v>267</v>
      </c>
      <c r="D112" s="53">
        <f t="shared" ref="D112:E112" si="25">SUM(D113:D119)</f>
        <v>736063</v>
      </c>
      <c r="E112" s="53">
        <f t="shared" si="25"/>
        <v>775378.65</v>
      </c>
      <c r="F112" s="54">
        <f t="shared" si="0"/>
        <v>105.34134306438443</v>
      </c>
    </row>
    <row r="113" spans="1:6" ht="12.75" customHeight="1">
      <c r="A113" s="55">
        <v>6521</v>
      </c>
      <c r="B113" s="87" t="s">
        <v>268</v>
      </c>
      <c r="C113" s="52" t="s">
        <v>269</v>
      </c>
      <c r="D113" s="244"/>
      <c r="E113" s="244"/>
      <c r="F113" s="54" t="str">
        <f t="shared" si="0"/>
        <v>-</v>
      </c>
    </row>
    <row r="114" spans="1:6" ht="12.75" customHeight="1">
      <c r="A114" s="55">
        <v>6522</v>
      </c>
      <c r="B114" s="87" t="s">
        <v>270</v>
      </c>
      <c r="C114" s="52" t="s">
        <v>271</v>
      </c>
      <c r="D114" s="244"/>
      <c r="E114" s="244"/>
      <c r="F114" s="54" t="str">
        <f t="shared" si="0"/>
        <v>-</v>
      </c>
    </row>
    <row r="115" spans="1:6" ht="12.75" customHeight="1">
      <c r="A115" s="55">
        <v>6524</v>
      </c>
      <c r="B115" s="87" t="s">
        <v>272</v>
      </c>
      <c r="C115" s="52" t="s">
        <v>273</v>
      </c>
      <c r="D115" s="244"/>
      <c r="E115" s="244"/>
      <c r="F115" s="54" t="str">
        <f t="shared" si="0"/>
        <v>-</v>
      </c>
    </row>
    <row r="116" spans="1:6" ht="12.75" customHeight="1">
      <c r="A116" s="55">
        <v>6525</v>
      </c>
      <c r="B116" s="87" t="s">
        <v>274</v>
      </c>
      <c r="C116" s="52" t="s">
        <v>275</v>
      </c>
      <c r="D116" s="244"/>
      <c r="E116" s="244"/>
      <c r="F116" s="54" t="str">
        <f t="shared" si="0"/>
        <v>-</v>
      </c>
    </row>
    <row r="117" spans="1:6" ht="12.75" customHeight="1">
      <c r="A117" s="55">
        <v>6526</v>
      </c>
      <c r="B117" s="87" t="s">
        <v>276</v>
      </c>
      <c r="C117" s="52" t="s">
        <v>277</v>
      </c>
      <c r="D117" s="244">
        <v>736063</v>
      </c>
      <c r="E117" s="244">
        <v>775378.65</v>
      </c>
      <c r="F117" s="54">
        <f t="shared" si="0"/>
        <v>105.34134306438443</v>
      </c>
    </row>
    <row r="118" spans="1:6" ht="12.75" customHeight="1">
      <c r="A118" s="55">
        <v>6527</v>
      </c>
      <c r="B118" s="87" t="s">
        <v>278</v>
      </c>
      <c r="C118" s="52" t="s">
        <v>279</v>
      </c>
      <c r="D118" s="244"/>
      <c r="E118" s="244"/>
      <c r="F118" s="54" t="str">
        <f t="shared" si="0"/>
        <v>-</v>
      </c>
    </row>
    <row r="119" spans="1:6" ht="24">
      <c r="A119" s="55" t="s">
        <v>280</v>
      </c>
      <c r="B119" s="234" t="s">
        <v>281</v>
      </c>
      <c r="C119" s="52" t="s">
        <v>280</v>
      </c>
      <c r="D119" s="244"/>
      <c r="E119" s="244"/>
      <c r="F119" s="54" t="str">
        <f t="shared" si="0"/>
        <v>-</v>
      </c>
    </row>
    <row r="120" spans="1:6" ht="12.75" customHeight="1">
      <c r="A120" s="55">
        <v>653</v>
      </c>
      <c r="B120" s="87" t="s">
        <v>282</v>
      </c>
      <c r="C120" s="52" t="s">
        <v>283</v>
      </c>
      <c r="D120" s="53">
        <f t="shared" ref="D120:E120" si="26">SUM(D121:D123)</f>
        <v>0</v>
      </c>
      <c r="E120" s="53">
        <f t="shared" si="26"/>
        <v>0</v>
      </c>
      <c r="F120" s="54" t="str">
        <f t="shared" si="0"/>
        <v>-</v>
      </c>
    </row>
    <row r="121" spans="1:6" ht="12.75" customHeight="1">
      <c r="A121" s="55">
        <v>6531</v>
      </c>
      <c r="B121" s="87" t="s">
        <v>284</v>
      </c>
      <c r="C121" s="52" t="s">
        <v>285</v>
      </c>
      <c r="D121" s="244"/>
      <c r="E121" s="244"/>
      <c r="F121" s="54" t="str">
        <f t="shared" si="0"/>
        <v>-</v>
      </c>
    </row>
    <row r="122" spans="1:6" ht="12.75" customHeight="1">
      <c r="A122" s="55">
        <v>6532</v>
      </c>
      <c r="B122" s="87" t="s">
        <v>286</v>
      </c>
      <c r="C122" s="52" t="s">
        <v>287</v>
      </c>
      <c r="D122" s="244"/>
      <c r="E122" s="244"/>
      <c r="F122" s="54" t="str">
        <f t="shared" si="0"/>
        <v>-</v>
      </c>
    </row>
    <row r="123" spans="1:6" ht="12.75" customHeight="1">
      <c r="A123" s="55">
        <v>6533</v>
      </c>
      <c r="B123" s="87" t="s">
        <v>288</v>
      </c>
      <c r="C123" s="52" t="s">
        <v>289</v>
      </c>
      <c r="D123" s="244"/>
      <c r="E123" s="244"/>
      <c r="F123" s="54" t="str">
        <f t="shared" si="0"/>
        <v>-</v>
      </c>
    </row>
    <row r="124" spans="1:6" ht="24">
      <c r="A124" s="55">
        <v>66</v>
      </c>
      <c r="B124" s="233" t="s">
        <v>290</v>
      </c>
      <c r="C124" s="52" t="s">
        <v>291</v>
      </c>
      <c r="D124" s="53">
        <f t="shared" ref="D124:E124" si="27">D125+D128</f>
        <v>43160</v>
      </c>
      <c r="E124" s="53">
        <f t="shared" si="27"/>
        <v>174725.2</v>
      </c>
      <c r="F124" s="54">
        <f t="shared" si="0"/>
        <v>404.8313253012048</v>
      </c>
    </row>
    <row r="125" spans="1:6" ht="12.75" customHeight="1">
      <c r="A125" s="55">
        <v>661</v>
      </c>
      <c r="B125" s="88" t="s">
        <v>292</v>
      </c>
      <c r="C125" s="52" t="s">
        <v>293</v>
      </c>
      <c r="D125" s="53">
        <f t="shared" ref="D125:E125" si="28">SUM(D126:D127)</f>
        <v>21009</v>
      </c>
      <c r="E125" s="53">
        <f t="shared" si="28"/>
        <v>75050</v>
      </c>
      <c r="F125" s="54">
        <f t="shared" si="0"/>
        <v>357.22785472892571</v>
      </c>
    </row>
    <row r="126" spans="1:6" ht="12.75" customHeight="1">
      <c r="A126" s="55">
        <v>6614</v>
      </c>
      <c r="B126" s="88" t="s">
        <v>294</v>
      </c>
      <c r="C126" s="52" t="s">
        <v>295</v>
      </c>
      <c r="D126" s="244"/>
      <c r="E126" s="244"/>
      <c r="F126" s="54" t="str">
        <f t="shared" si="0"/>
        <v>-</v>
      </c>
    </row>
    <row r="127" spans="1:6" ht="12.75" customHeight="1">
      <c r="A127" s="55">
        <v>6615</v>
      </c>
      <c r="B127" s="88" t="s">
        <v>296</v>
      </c>
      <c r="C127" s="52" t="s">
        <v>297</v>
      </c>
      <c r="D127" s="244">
        <v>21009</v>
      </c>
      <c r="E127" s="244">
        <v>75050</v>
      </c>
      <c r="F127" s="54">
        <f t="shared" si="0"/>
        <v>357.22785472892571</v>
      </c>
    </row>
    <row r="128" spans="1:6" ht="24">
      <c r="A128" s="55">
        <v>663</v>
      </c>
      <c r="B128" s="233" t="s">
        <v>298</v>
      </c>
      <c r="C128" s="52" t="s">
        <v>299</v>
      </c>
      <c r="D128" s="53">
        <f t="shared" ref="D128:E128" si="29">SUM(D129:D132)</f>
        <v>22151</v>
      </c>
      <c r="E128" s="53">
        <f t="shared" si="29"/>
        <v>99675.199999999997</v>
      </c>
      <c r="F128" s="54">
        <f t="shared" si="0"/>
        <v>449.98058778384723</v>
      </c>
    </row>
    <row r="129" spans="1:6" ht="12.75" customHeight="1">
      <c r="A129" s="55">
        <v>6631</v>
      </c>
      <c r="B129" s="88" t="s">
        <v>300</v>
      </c>
      <c r="C129" s="52" t="s">
        <v>301</v>
      </c>
      <c r="D129" s="244">
        <v>22151</v>
      </c>
      <c r="E129" s="244">
        <v>99675.199999999997</v>
      </c>
      <c r="F129" s="54">
        <f t="shared" si="0"/>
        <v>449.98058778384723</v>
      </c>
    </row>
    <row r="130" spans="1:6" ht="12.75" customHeight="1">
      <c r="A130" s="55">
        <v>6632</v>
      </c>
      <c r="B130" s="234" t="s">
        <v>302</v>
      </c>
      <c r="C130" s="52" t="s">
        <v>303</v>
      </c>
      <c r="D130" s="244"/>
      <c r="E130" s="244"/>
      <c r="F130" s="54" t="str">
        <f t="shared" si="0"/>
        <v>-</v>
      </c>
    </row>
    <row r="131" spans="1:6" ht="24">
      <c r="A131" s="55" t="s">
        <v>304</v>
      </c>
      <c r="B131" s="234" t="s">
        <v>305</v>
      </c>
      <c r="C131" s="56" t="s">
        <v>304</v>
      </c>
      <c r="D131" s="244"/>
      <c r="E131" s="244"/>
      <c r="F131" s="54" t="str">
        <f t="shared" si="0"/>
        <v>-</v>
      </c>
    </row>
    <row r="132" spans="1:6" ht="24">
      <c r="A132" s="55" t="s">
        <v>306</v>
      </c>
      <c r="B132" s="234" t="s">
        <v>307</v>
      </c>
      <c r="C132" s="56" t="s">
        <v>306</v>
      </c>
      <c r="D132" s="244"/>
      <c r="E132" s="244"/>
      <c r="F132" s="54" t="str">
        <f>IF(D132&lt;&gt;0,IF(E132/D132&gt;=100,"&gt;&gt;100",E132/D132*100),"-")</f>
        <v>-</v>
      </c>
    </row>
    <row r="133" spans="1:6" ht="24">
      <c r="A133" s="55">
        <v>67</v>
      </c>
      <c r="B133" s="234" t="s">
        <v>308</v>
      </c>
      <c r="C133" s="52" t="s">
        <v>309</v>
      </c>
      <c r="D133" s="53">
        <f t="shared" ref="D133:E133" si="30">D134+D138</f>
        <v>1560468</v>
      </c>
      <c r="E133" s="53">
        <f t="shared" si="30"/>
        <v>2004383.81</v>
      </c>
      <c r="F133" s="54">
        <f t="shared" ref="F133:F223" si="31">IF(D133&lt;&gt;0,IF(E133/D133&gt;=100,"&gt;&gt;100",E133/D133*100),"-")</f>
        <v>128.44760738445135</v>
      </c>
    </row>
    <row r="134" spans="1:6" ht="24">
      <c r="A134" s="55">
        <v>671</v>
      </c>
      <c r="B134" s="234" t="s">
        <v>310</v>
      </c>
      <c r="C134" s="52" t="s">
        <v>311</v>
      </c>
      <c r="D134" s="53">
        <f t="shared" ref="D134:E134" si="32">SUM(D135:D137)</f>
        <v>1560468</v>
      </c>
      <c r="E134" s="53">
        <f t="shared" si="32"/>
        <v>2004383.81</v>
      </c>
      <c r="F134" s="54">
        <f t="shared" si="31"/>
        <v>128.44760738445135</v>
      </c>
    </row>
    <row r="135" spans="1:6" ht="12.75" customHeight="1">
      <c r="A135" s="55">
        <v>6711</v>
      </c>
      <c r="B135" s="87" t="s">
        <v>312</v>
      </c>
      <c r="C135" s="52" t="s">
        <v>313</v>
      </c>
      <c r="D135" s="244">
        <v>1560468</v>
      </c>
      <c r="E135" s="244">
        <v>2004383.81</v>
      </c>
      <c r="F135" s="54">
        <f t="shared" si="31"/>
        <v>128.44760738445135</v>
      </c>
    </row>
    <row r="136" spans="1:6" ht="24">
      <c r="A136" s="55">
        <v>6712</v>
      </c>
      <c r="B136" s="234" t="s">
        <v>314</v>
      </c>
      <c r="C136" s="52" t="s">
        <v>315</v>
      </c>
      <c r="D136" s="244"/>
      <c r="E136" s="244"/>
      <c r="F136" s="54" t="str">
        <f t="shared" si="31"/>
        <v>-</v>
      </c>
    </row>
    <row r="137" spans="1:6" ht="24">
      <c r="A137" s="55" t="s">
        <v>316</v>
      </c>
      <c r="B137" s="87" t="s">
        <v>317</v>
      </c>
      <c r="C137" s="52" t="s">
        <v>316</v>
      </c>
      <c r="D137" s="244"/>
      <c r="E137" s="244"/>
      <c r="F137" s="54" t="str">
        <f t="shared" si="31"/>
        <v>-</v>
      </c>
    </row>
    <row r="138" spans="1:6" ht="12.75" customHeight="1">
      <c r="A138" s="55" t="s">
        <v>318</v>
      </c>
      <c r="B138" s="87" t="s">
        <v>319</v>
      </c>
      <c r="C138" s="52" t="s">
        <v>318</v>
      </c>
      <c r="D138" s="244"/>
      <c r="E138" s="244"/>
      <c r="F138" s="54" t="str">
        <f t="shared" si="31"/>
        <v>-</v>
      </c>
    </row>
    <row r="139" spans="1:6" ht="12.75" customHeight="1">
      <c r="A139" s="55">
        <v>68</v>
      </c>
      <c r="B139" s="87" t="s">
        <v>320</v>
      </c>
      <c r="C139" s="52" t="s">
        <v>321</v>
      </c>
      <c r="D139" s="53">
        <f t="shared" ref="D139:E139" si="33">D140+D150</f>
        <v>0</v>
      </c>
      <c r="E139" s="53">
        <f t="shared" si="33"/>
        <v>0</v>
      </c>
      <c r="F139" s="54" t="str">
        <f t="shared" si="31"/>
        <v>-</v>
      </c>
    </row>
    <row r="140" spans="1:6" ht="12.75" customHeight="1">
      <c r="A140" s="55">
        <v>681</v>
      </c>
      <c r="B140" s="87" t="s">
        <v>322</v>
      </c>
      <c r="C140" s="52" t="s">
        <v>323</v>
      </c>
      <c r="D140" s="53">
        <f t="shared" ref="D140:E140" si="34">SUM(D141:D149)</f>
        <v>0</v>
      </c>
      <c r="E140" s="53">
        <f t="shared" si="34"/>
        <v>0</v>
      </c>
      <c r="F140" s="54" t="str">
        <f t="shared" si="31"/>
        <v>-</v>
      </c>
    </row>
    <row r="141" spans="1:6" ht="12.75" customHeight="1">
      <c r="A141" s="55">
        <v>6811</v>
      </c>
      <c r="B141" s="87" t="s">
        <v>324</v>
      </c>
      <c r="C141" s="52" t="s">
        <v>325</v>
      </c>
      <c r="D141" s="244"/>
      <c r="E141" s="244"/>
      <c r="F141" s="54" t="str">
        <f t="shared" si="31"/>
        <v>-</v>
      </c>
    </row>
    <row r="142" spans="1:6" ht="12.75" customHeight="1">
      <c r="A142" s="55">
        <v>6812</v>
      </c>
      <c r="B142" s="87" t="s">
        <v>326</v>
      </c>
      <c r="C142" s="52" t="s">
        <v>327</v>
      </c>
      <c r="D142" s="244"/>
      <c r="E142" s="244"/>
      <c r="F142" s="54" t="str">
        <f t="shared" si="31"/>
        <v>-</v>
      </c>
    </row>
    <row r="143" spans="1:6" ht="12.75" customHeight="1">
      <c r="A143" s="55">
        <v>6813</v>
      </c>
      <c r="B143" s="87" t="s">
        <v>328</v>
      </c>
      <c r="C143" s="52" t="s">
        <v>329</v>
      </c>
      <c r="D143" s="244"/>
      <c r="E143" s="244"/>
      <c r="F143" s="54" t="str">
        <f t="shared" si="31"/>
        <v>-</v>
      </c>
    </row>
    <row r="144" spans="1:6" ht="12.75" customHeight="1">
      <c r="A144" s="55">
        <v>6814</v>
      </c>
      <c r="B144" s="87" t="s">
        <v>330</v>
      </c>
      <c r="C144" s="52" t="s">
        <v>331</v>
      </c>
      <c r="D144" s="244"/>
      <c r="E144" s="244"/>
      <c r="F144" s="54" t="str">
        <f t="shared" si="31"/>
        <v>-</v>
      </c>
    </row>
    <row r="145" spans="1:6" ht="12.75" customHeight="1">
      <c r="A145" s="55">
        <v>6815</v>
      </c>
      <c r="B145" s="87" t="s">
        <v>332</v>
      </c>
      <c r="C145" s="52" t="s">
        <v>333</v>
      </c>
      <c r="D145" s="244"/>
      <c r="E145" s="244"/>
      <c r="F145" s="54" t="str">
        <f t="shared" si="31"/>
        <v>-</v>
      </c>
    </row>
    <row r="146" spans="1:6" ht="12.75" customHeight="1">
      <c r="A146" s="55">
        <v>6816</v>
      </c>
      <c r="B146" s="87" t="s">
        <v>334</v>
      </c>
      <c r="C146" s="52" t="s">
        <v>335</v>
      </c>
      <c r="D146" s="244"/>
      <c r="E146" s="244"/>
      <c r="F146" s="54" t="str">
        <f t="shared" si="31"/>
        <v>-</v>
      </c>
    </row>
    <row r="147" spans="1:6" ht="12.75" customHeight="1">
      <c r="A147" s="55">
        <v>6817</v>
      </c>
      <c r="B147" s="87" t="s">
        <v>336</v>
      </c>
      <c r="C147" s="52" t="s">
        <v>337</v>
      </c>
      <c r="D147" s="244"/>
      <c r="E147" s="244"/>
      <c r="F147" s="54" t="str">
        <f t="shared" si="31"/>
        <v>-</v>
      </c>
    </row>
    <row r="148" spans="1:6" ht="12.75" customHeight="1">
      <c r="A148" s="55">
        <v>6818</v>
      </c>
      <c r="B148" s="87" t="s">
        <v>338</v>
      </c>
      <c r="C148" s="52" t="s">
        <v>339</v>
      </c>
      <c r="D148" s="244"/>
      <c r="E148" s="244"/>
      <c r="F148" s="54" t="str">
        <f t="shared" si="31"/>
        <v>-</v>
      </c>
    </row>
    <row r="149" spans="1:6" ht="12.75" customHeight="1">
      <c r="A149" s="55">
        <v>6819</v>
      </c>
      <c r="B149" s="87" t="s">
        <v>340</v>
      </c>
      <c r="C149" s="52" t="s">
        <v>341</v>
      </c>
      <c r="D149" s="244"/>
      <c r="E149" s="244"/>
      <c r="F149" s="54" t="str">
        <f t="shared" si="31"/>
        <v>-</v>
      </c>
    </row>
    <row r="150" spans="1:6" ht="12.75" customHeight="1">
      <c r="A150" s="55">
        <v>683</v>
      </c>
      <c r="B150" s="87" t="s">
        <v>342</v>
      </c>
      <c r="C150" s="52" t="s">
        <v>343</v>
      </c>
      <c r="D150" s="244"/>
      <c r="E150" s="244"/>
      <c r="F150" s="54" t="str">
        <f t="shared" si="31"/>
        <v>-</v>
      </c>
    </row>
    <row r="151" spans="1:6" ht="12.75" customHeight="1">
      <c r="A151" s="55">
        <v>3</v>
      </c>
      <c r="B151" s="87" t="s">
        <v>344</v>
      </c>
      <c r="C151" s="52" t="s">
        <v>52</v>
      </c>
      <c r="D151" s="53">
        <f t="shared" ref="D151:E151" si="35">D152+D163+D196+D215+D224+D252+D263</f>
        <v>14861770</v>
      </c>
      <c r="E151" s="53">
        <f t="shared" si="35"/>
        <v>16982158.920000002</v>
      </c>
      <c r="F151" s="54">
        <f t="shared" si="31"/>
        <v>114.26740502645379</v>
      </c>
    </row>
    <row r="152" spans="1:6" ht="12.75" customHeight="1">
      <c r="A152" s="55">
        <v>31</v>
      </c>
      <c r="B152" s="87" t="s">
        <v>345</v>
      </c>
      <c r="C152" s="52" t="s">
        <v>346</v>
      </c>
      <c r="D152" s="53">
        <f t="shared" ref="D152:E152" si="36">D153+D158+D159</f>
        <v>12031503</v>
      </c>
      <c r="E152" s="53">
        <f t="shared" si="36"/>
        <v>13330725.789999999</v>
      </c>
      <c r="F152" s="54">
        <f t="shared" si="31"/>
        <v>110.79850780072947</v>
      </c>
    </row>
    <row r="153" spans="1:6" ht="12.75" customHeight="1">
      <c r="A153" s="55">
        <v>311</v>
      </c>
      <c r="B153" s="87" t="s">
        <v>347</v>
      </c>
      <c r="C153" s="52" t="s">
        <v>348</v>
      </c>
      <c r="D153" s="53">
        <f t="shared" ref="D153:E153" si="37">SUM(D154:D157)</f>
        <v>9977742</v>
      </c>
      <c r="E153" s="53">
        <f t="shared" si="37"/>
        <v>11018663.74</v>
      </c>
      <c r="F153" s="54">
        <f t="shared" si="31"/>
        <v>110.43243792032307</v>
      </c>
    </row>
    <row r="154" spans="1:6" ht="12.75" customHeight="1">
      <c r="A154" s="55">
        <v>3111</v>
      </c>
      <c r="B154" s="87" t="s">
        <v>349</v>
      </c>
      <c r="C154" s="52" t="s">
        <v>350</v>
      </c>
      <c r="D154" s="244">
        <v>9763434</v>
      </c>
      <c r="E154" s="244">
        <v>10681206.789999999</v>
      </c>
      <c r="F154" s="54">
        <f t="shared" si="31"/>
        <v>109.40010236152567</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v>152075</v>
      </c>
      <c r="E156" s="244">
        <v>278788.15000000002</v>
      </c>
      <c r="F156" s="54">
        <f t="shared" si="31"/>
        <v>183.32280124938353</v>
      </c>
    </row>
    <row r="157" spans="1:6" ht="12.75" customHeight="1">
      <c r="A157" s="55">
        <v>3114</v>
      </c>
      <c r="B157" s="87" t="s">
        <v>355</v>
      </c>
      <c r="C157" s="52" t="s">
        <v>356</v>
      </c>
      <c r="D157" s="244">
        <v>62233</v>
      </c>
      <c r="E157" s="244">
        <v>58668.800000000003</v>
      </c>
      <c r="F157" s="54">
        <f t="shared" si="31"/>
        <v>94.272813459097264</v>
      </c>
    </row>
    <row r="158" spans="1:6" ht="12.75" customHeight="1">
      <c r="A158" s="55">
        <v>312</v>
      </c>
      <c r="B158" s="87" t="s">
        <v>357</v>
      </c>
      <c r="C158" s="52" t="s">
        <v>358</v>
      </c>
      <c r="D158" s="244">
        <v>405538</v>
      </c>
      <c r="E158" s="244">
        <f>339057.12+147000</f>
        <v>486057.12</v>
      </c>
      <c r="F158" s="54">
        <f t="shared" si="31"/>
        <v>119.85488906095112</v>
      </c>
    </row>
    <row r="159" spans="1:6" ht="12.75" customHeight="1">
      <c r="A159" s="55">
        <v>313</v>
      </c>
      <c r="B159" s="87" t="s">
        <v>359</v>
      </c>
      <c r="C159" s="52" t="s">
        <v>360</v>
      </c>
      <c r="D159" s="53">
        <f t="shared" ref="D159:E159" si="38">SUM(D160:D162)</f>
        <v>1648223</v>
      </c>
      <c r="E159" s="53">
        <f t="shared" si="38"/>
        <v>1826004.93</v>
      </c>
      <c r="F159" s="54">
        <f t="shared" si="31"/>
        <v>110.78627891978211</v>
      </c>
    </row>
    <row r="160" spans="1:6" ht="12.75" customHeight="1">
      <c r="A160" s="55">
        <v>3131</v>
      </c>
      <c r="B160" s="87" t="s">
        <v>138</v>
      </c>
      <c r="C160" s="52" t="s">
        <v>361</v>
      </c>
      <c r="D160" s="244"/>
      <c r="E160" s="244"/>
      <c r="F160" s="54" t="str">
        <f t="shared" si="31"/>
        <v>-</v>
      </c>
    </row>
    <row r="161" spans="1:6" ht="12.75" customHeight="1">
      <c r="A161" s="55">
        <v>3132</v>
      </c>
      <c r="B161" s="87" t="s">
        <v>362</v>
      </c>
      <c r="C161" s="52" t="s">
        <v>363</v>
      </c>
      <c r="D161" s="244">
        <v>1647830</v>
      </c>
      <c r="E161" s="244">
        <v>1823675.47</v>
      </c>
      <c r="F161" s="54">
        <f t="shared" si="31"/>
        <v>110.67133563535074</v>
      </c>
    </row>
    <row r="162" spans="1:6" ht="12.75" customHeight="1">
      <c r="A162" s="55">
        <v>3133</v>
      </c>
      <c r="B162" s="87" t="s">
        <v>364</v>
      </c>
      <c r="C162" s="52" t="s">
        <v>365</v>
      </c>
      <c r="D162" s="244">
        <v>393</v>
      </c>
      <c r="E162" s="244">
        <v>2329.46</v>
      </c>
      <c r="F162" s="54">
        <f t="shared" si="31"/>
        <v>592.73791348600514</v>
      </c>
    </row>
    <row r="163" spans="1:6" ht="12.75" customHeight="1">
      <c r="A163" s="55">
        <v>32</v>
      </c>
      <c r="B163" s="87" t="s">
        <v>366</v>
      </c>
      <c r="C163" s="52" t="s">
        <v>367</v>
      </c>
      <c r="D163" s="53">
        <f t="shared" ref="D163:E163" si="39">D164+D169+D177+D187+D188</f>
        <v>2396410</v>
      </c>
      <c r="E163" s="53">
        <f t="shared" si="39"/>
        <v>3220753.6900000004</v>
      </c>
      <c r="F163" s="54">
        <f t="shared" si="31"/>
        <v>134.39910908400483</v>
      </c>
    </row>
    <row r="164" spans="1:6" ht="12.75" customHeight="1">
      <c r="A164" s="55">
        <v>321</v>
      </c>
      <c r="B164" s="87" t="s">
        <v>368</v>
      </c>
      <c r="C164" s="52" t="s">
        <v>369</v>
      </c>
      <c r="D164" s="53">
        <f t="shared" ref="D164:E164" si="40">SUM(D165:D168)</f>
        <v>415282</v>
      </c>
      <c r="E164" s="53">
        <f t="shared" si="40"/>
        <v>666386.18000000005</v>
      </c>
      <c r="F164" s="54">
        <f t="shared" si="31"/>
        <v>160.46594362385079</v>
      </c>
    </row>
    <row r="165" spans="1:6" ht="12.75" customHeight="1">
      <c r="A165" s="55">
        <v>3211</v>
      </c>
      <c r="B165" s="87" t="s">
        <v>370</v>
      </c>
      <c r="C165" s="52" t="s">
        <v>371</v>
      </c>
      <c r="D165" s="244">
        <v>82647</v>
      </c>
      <c r="E165" s="244">
        <v>244908.65</v>
      </c>
      <c r="F165" s="54">
        <f t="shared" si="31"/>
        <v>296.33096180139631</v>
      </c>
    </row>
    <row r="166" spans="1:6" ht="12.75" customHeight="1">
      <c r="A166" s="55">
        <v>3212</v>
      </c>
      <c r="B166" s="87" t="s">
        <v>372</v>
      </c>
      <c r="C166" s="52" t="s">
        <v>373</v>
      </c>
      <c r="D166" s="244">
        <v>308468</v>
      </c>
      <c r="E166" s="244">
        <v>386833.51</v>
      </c>
      <c r="F166" s="54">
        <f t="shared" si="31"/>
        <v>125.4047453868797</v>
      </c>
    </row>
    <row r="167" spans="1:6" ht="12.75" customHeight="1">
      <c r="A167" s="55">
        <v>3213</v>
      </c>
      <c r="B167" s="87" t="s">
        <v>374</v>
      </c>
      <c r="C167" s="52" t="s">
        <v>375</v>
      </c>
      <c r="D167" s="244">
        <v>5235</v>
      </c>
      <c r="E167" s="244">
        <v>8427.02</v>
      </c>
      <c r="F167" s="54">
        <f t="shared" si="31"/>
        <v>160.97459407831903</v>
      </c>
    </row>
    <row r="168" spans="1:6" ht="12.75" customHeight="1">
      <c r="A168" s="55">
        <v>3214</v>
      </c>
      <c r="B168" s="87" t="s">
        <v>376</v>
      </c>
      <c r="C168" s="52" t="s">
        <v>377</v>
      </c>
      <c r="D168" s="244">
        <v>18932</v>
      </c>
      <c r="E168" s="244">
        <v>26217</v>
      </c>
      <c r="F168" s="54">
        <f t="shared" si="31"/>
        <v>138.47982252271288</v>
      </c>
    </row>
    <row r="169" spans="1:6" ht="12.75" customHeight="1">
      <c r="A169" s="55">
        <v>322</v>
      </c>
      <c r="B169" s="87" t="s">
        <v>378</v>
      </c>
      <c r="C169" s="52" t="s">
        <v>379</v>
      </c>
      <c r="D169" s="53">
        <f t="shared" ref="D169:E169" si="41">SUM(D170:D176)</f>
        <v>1230464</v>
      </c>
      <c r="E169" s="53">
        <f t="shared" si="41"/>
        <v>1648192.6500000001</v>
      </c>
      <c r="F169" s="54">
        <f t="shared" si="31"/>
        <v>133.94887213278895</v>
      </c>
    </row>
    <row r="170" spans="1:6" ht="12.75" customHeight="1">
      <c r="A170" s="55">
        <v>3221</v>
      </c>
      <c r="B170" s="87" t="s">
        <v>380</v>
      </c>
      <c r="C170" s="52" t="s">
        <v>381</v>
      </c>
      <c r="D170" s="244">
        <v>183504</v>
      </c>
      <c r="E170" s="244">
        <f>208248.75-12910.06</f>
        <v>195338.69</v>
      </c>
      <c r="F170" s="54">
        <f t="shared" si="31"/>
        <v>106.44928175952569</v>
      </c>
    </row>
    <row r="171" spans="1:6" ht="12.75" customHeight="1">
      <c r="A171" s="55">
        <v>3222</v>
      </c>
      <c r="B171" s="87" t="s">
        <v>382</v>
      </c>
      <c r="C171" s="52" t="s">
        <v>383</v>
      </c>
      <c r="D171" s="244">
        <v>533163</v>
      </c>
      <c r="E171" s="244">
        <v>748181.17</v>
      </c>
      <c r="F171" s="54">
        <f t="shared" si="31"/>
        <v>140.32878688131024</v>
      </c>
    </row>
    <row r="172" spans="1:6" ht="12.75" customHeight="1">
      <c r="A172" s="55">
        <v>3223</v>
      </c>
      <c r="B172" s="87" t="s">
        <v>384</v>
      </c>
      <c r="C172" s="52" t="s">
        <v>385</v>
      </c>
      <c r="D172" s="244">
        <v>347680</v>
      </c>
      <c r="E172" s="244">
        <v>640281.86</v>
      </c>
      <c r="F172" s="54">
        <f t="shared" si="31"/>
        <v>184.15838127013345</v>
      </c>
    </row>
    <row r="173" spans="1:6" ht="12.75" customHeight="1">
      <c r="A173" s="55">
        <v>3224</v>
      </c>
      <c r="B173" s="87" t="s">
        <v>386</v>
      </c>
      <c r="C173" s="52" t="s">
        <v>387</v>
      </c>
      <c r="D173" s="244">
        <v>10582</v>
      </c>
      <c r="E173" s="244">
        <v>12205.44</v>
      </c>
      <c r="F173" s="54">
        <f t="shared" si="31"/>
        <v>115.34152334152334</v>
      </c>
    </row>
    <row r="174" spans="1:6" ht="12.75" customHeight="1">
      <c r="A174" s="55">
        <v>3225</v>
      </c>
      <c r="B174" s="87" t="s">
        <v>388</v>
      </c>
      <c r="C174" s="52" t="s">
        <v>389</v>
      </c>
      <c r="D174" s="244">
        <v>141730</v>
      </c>
      <c r="E174" s="244">
        <v>42397.49</v>
      </c>
      <c r="F174" s="54">
        <f t="shared" si="31"/>
        <v>29.914266563183517</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v>13805</v>
      </c>
      <c r="E176" s="244">
        <v>9788</v>
      </c>
      <c r="F176" s="54">
        <f t="shared" si="31"/>
        <v>70.90184715682723</v>
      </c>
    </row>
    <row r="177" spans="1:6" ht="12.75" customHeight="1">
      <c r="A177" s="55">
        <v>323</v>
      </c>
      <c r="B177" s="87" t="s">
        <v>394</v>
      </c>
      <c r="C177" s="52" t="s">
        <v>395</v>
      </c>
      <c r="D177" s="53">
        <f t="shared" ref="D177:E177" si="42">SUM(D178:D186)</f>
        <v>629179</v>
      </c>
      <c r="E177" s="53">
        <f t="shared" si="42"/>
        <v>652712.99</v>
      </c>
      <c r="F177" s="54">
        <f t="shared" si="31"/>
        <v>103.74042839954924</v>
      </c>
    </row>
    <row r="178" spans="1:6" ht="12.75" customHeight="1">
      <c r="A178" s="55">
        <v>3231</v>
      </c>
      <c r="B178" s="87" t="s">
        <v>396</v>
      </c>
      <c r="C178" s="52" t="s">
        <v>397</v>
      </c>
      <c r="D178" s="244">
        <v>67314</v>
      </c>
      <c r="E178" s="244">
        <v>269236.03999999998</v>
      </c>
      <c r="F178" s="54">
        <f t="shared" si="31"/>
        <v>399.97034792168046</v>
      </c>
    </row>
    <row r="179" spans="1:6" ht="12.75" customHeight="1">
      <c r="A179" s="55">
        <v>3232</v>
      </c>
      <c r="B179" s="87" t="s">
        <v>398</v>
      </c>
      <c r="C179" s="52" t="s">
        <v>399</v>
      </c>
      <c r="D179" s="244">
        <v>118702</v>
      </c>
      <c r="E179" s="244">
        <v>23817.24</v>
      </c>
      <c r="F179" s="54">
        <f t="shared" si="31"/>
        <v>20.064733534397064</v>
      </c>
    </row>
    <row r="180" spans="1:6" ht="12.75" customHeight="1">
      <c r="A180" s="55">
        <v>3233</v>
      </c>
      <c r="B180" s="87" t="s">
        <v>400</v>
      </c>
      <c r="C180" s="52" t="s">
        <v>401</v>
      </c>
      <c r="D180" s="244">
        <v>74120</v>
      </c>
      <c r="E180" s="244">
        <f>35618.22+12910.06</f>
        <v>48528.28</v>
      </c>
      <c r="F180" s="54">
        <f t="shared" si="31"/>
        <v>65.472584997301681</v>
      </c>
    </row>
    <row r="181" spans="1:6" ht="12.75" customHeight="1">
      <c r="A181" s="55">
        <v>3234</v>
      </c>
      <c r="B181" s="87" t="s">
        <v>402</v>
      </c>
      <c r="C181" s="52" t="s">
        <v>403</v>
      </c>
      <c r="D181" s="244">
        <v>49332</v>
      </c>
      <c r="E181" s="244">
        <v>52614.71</v>
      </c>
      <c r="F181" s="54">
        <f t="shared" si="31"/>
        <v>106.65432173842535</v>
      </c>
    </row>
    <row r="182" spans="1:6" ht="12.75" customHeight="1">
      <c r="A182" s="55">
        <v>3235</v>
      </c>
      <c r="B182" s="87" t="s">
        <v>404</v>
      </c>
      <c r="C182" s="52" t="s">
        <v>405</v>
      </c>
      <c r="D182" s="244">
        <v>12847</v>
      </c>
      <c r="E182" s="244">
        <v>17559.89</v>
      </c>
      <c r="F182" s="54">
        <f t="shared" si="31"/>
        <v>136.68475130380634</v>
      </c>
    </row>
    <row r="183" spans="1:6" ht="12.75" customHeight="1">
      <c r="A183" s="55">
        <v>3236</v>
      </c>
      <c r="B183" s="87" t="s">
        <v>406</v>
      </c>
      <c r="C183" s="52" t="s">
        <v>407</v>
      </c>
      <c r="D183" s="244">
        <v>32850</v>
      </c>
      <c r="E183" s="244">
        <v>58622.32</v>
      </c>
      <c r="F183" s="54">
        <f t="shared" si="31"/>
        <v>178.45455098934551</v>
      </c>
    </row>
    <row r="184" spans="1:6" ht="12.75" customHeight="1">
      <c r="A184" s="55">
        <v>3237</v>
      </c>
      <c r="B184" s="87" t="s">
        <v>408</v>
      </c>
      <c r="C184" s="52" t="s">
        <v>409</v>
      </c>
      <c r="D184" s="244">
        <v>195799</v>
      </c>
      <c r="E184" s="244">
        <v>75604.36</v>
      </c>
      <c r="F184" s="54">
        <f t="shared" si="31"/>
        <v>38.613251344491033</v>
      </c>
    </row>
    <row r="185" spans="1:6" ht="12.75" customHeight="1">
      <c r="A185" s="55">
        <v>3238</v>
      </c>
      <c r="B185" s="87" t="s">
        <v>410</v>
      </c>
      <c r="C185" s="52" t="s">
        <v>411</v>
      </c>
      <c r="D185" s="244">
        <v>59246</v>
      </c>
      <c r="E185" s="244">
        <v>79692.77</v>
      </c>
      <c r="F185" s="54">
        <f t="shared" si="31"/>
        <v>134.51164635587213</v>
      </c>
    </row>
    <row r="186" spans="1:6" ht="12.75" customHeight="1">
      <c r="A186" s="55">
        <v>3239</v>
      </c>
      <c r="B186" s="87" t="s">
        <v>412</v>
      </c>
      <c r="C186" s="52" t="s">
        <v>413</v>
      </c>
      <c r="D186" s="244">
        <v>18969</v>
      </c>
      <c r="E186" s="244">
        <v>27037.38</v>
      </c>
      <c r="F186" s="54">
        <f t="shared" si="31"/>
        <v>142.53455638146451</v>
      </c>
    </row>
    <row r="187" spans="1:6" ht="12.75" customHeight="1">
      <c r="A187" s="55">
        <v>324</v>
      </c>
      <c r="B187" s="87" t="s">
        <v>414</v>
      </c>
      <c r="C187" s="52" t="s">
        <v>415</v>
      </c>
      <c r="D187" s="244">
        <v>472</v>
      </c>
      <c r="E187" s="244">
        <v>4910.1400000000003</v>
      </c>
      <c r="F187" s="54">
        <f t="shared" si="31"/>
        <v>1040.2838983050849</v>
      </c>
    </row>
    <row r="188" spans="1:6" ht="12.75" customHeight="1">
      <c r="A188" s="55">
        <v>329</v>
      </c>
      <c r="B188" s="87" t="s">
        <v>416</v>
      </c>
      <c r="C188" s="52" t="s">
        <v>417</v>
      </c>
      <c r="D188" s="53">
        <f t="shared" ref="D188:E188" si="43">SUM(D189:D195)</f>
        <v>121013</v>
      </c>
      <c r="E188" s="53">
        <f t="shared" si="43"/>
        <v>248551.73</v>
      </c>
      <c r="F188" s="54">
        <f t="shared" si="31"/>
        <v>205.39258592052096</v>
      </c>
    </row>
    <row r="189" spans="1:6" ht="12.75" customHeight="1">
      <c r="A189" s="55">
        <v>3291</v>
      </c>
      <c r="B189" s="234" t="s">
        <v>418</v>
      </c>
      <c r="C189" s="52" t="s">
        <v>419</v>
      </c>
      <c r="D189" s="244"/>
      <c r="E189" s="244"/>
      <c r="F189" s="54" t="str">
        <f t="shared" si="31"/>
        <v>-</v>
      </c>
    </row>
    <row r="190" spans="1:6" ht="12.75" customHeight="1">
      <c r="A190" s="55">
        <v>3292</v>
      </c>
      <c r="B190" s="87" t="s">
        <v>420</v>
      </c>
      <c r="C190" s="52" t="s">
        <v>421</v>
      </c>
      <c r="D190" s="244">
        <v>30891</v>
      </c>
      <c r="E190" s="244">
        <v>29280</v>
      </c>
      <c r="F190" s="54">
        <f t="shared" si="31"/>
        <v>94.784888802563856</v>
      </c>
    </row>
    <row r="191" spans="1:6" ht="12.75" customHeight="1">
      <c r="A191" s="55">
        <v>3293</v>
      </c>
      <c r="B191" s="87" t="s">
        <v>422</v>
      </c>
      <c r="C191" s="52" t="s">
        <v>423</v>
      </c>
      <c r="D191" s="244">
        <v>4272</v>
      </c>
      <c r="E191" s="244">
        <v>19476.88</v>
      </c>
      <c r="F191" s="54">
        <f t="shared" si="31"/>
        <v>455.91947565543069</v>
      </c>
    </row>
    <row r="192" spans="1:6" ht="12.75" customHeight="1">
      <c r="A192" s="55">
        <v>3294</v>
      </c>
      <c r="B192" s="87" t="s">
        <v>424</v>
      </c>
      <c r="C192" s="52" t="s">
        <v>425</v>
      </c>
      <c r="D192" s="244">
        <v>300</v>
      </c>
      <c r="E192" s="244">
        <v>816.55</v>
      </c>
      <c r="F192" s="54">
        <f t="shared" si="31"/>
        <v>272.18333333333334</v>
      </c>
    </row>
    <row r="193" spans="1:6" ht="12.75" customHeight="1">
      <c r="A193" s="55">
        <v>3295</v>
      </c>
      <c r="B193" s="87" t="s">
        <v>426</v>
      </c>
      <c r="C193" s="52" t="s">
        <v>427</v>
      </c>
      <c r="D193" s="244">
        <v>36406</v>
      </c>
      <c r="E193" s="244">
        <v>46195.5</v>
      </c>
      <c r="F193" s="54">
        <f t="shared" si="31"/>
        <v>126.88979838488162</v>
      </c>
    </row>
    <row r="194" spans="1:6" ht="12.75" customHeight="1">
      <c r="A194" s="55" t="s">
        <v>428</v>
      </c>
      <c r="B194" s="87" t="s">
        <v>429</v>
      </c>
      <c r="C194" s="52" t="s">
        <v>428</v>
      </c>
      <c r="D194" s="244">
        <v>9656</v>
      </c>
      <c r="E194" s="244">
        <v>56459.45</v>
      </c>
      <c r="F194" s="54">
        <f t="shared" si="31"/>
        <v>584.70847141673573</v>
      </c>
    </row>
    <row r="195" spans="1:6" ht="12.75" customHeight="1">
      <c r="A195" s="55">
        <v>3299</v>
      </c>
      <c r="B195" s="87" t="s">
        <v>430</v>
      </c>
      <c r="C195" s="52" t="s">
        <v>431</v>
      </c>
      <c r="D195" s="244">
        <v>39488</v>
      </c>
      <c r="E195" s="244">
        <v>96323.35</v>
      </c>
      <c r="F195" s="54">
        <f t="shared" si="31"/>
        <v>243.93068780388981</v>
      </c>
    </row>
    <row r="196" spans="1:6" ht="12.75" customHeight="1">
      <c r="A196" s="55">
        <v>34</v>
      </c>
      <c r="B196" s="234" t="s">
        <v>432</v>
      </c>
      <c r="C196" s="52" t="s">
        <v>433</v>
      </c>
      <c r="D196" s="53">
        <f t="shared" ref="D196:E196" si="44">D197+D202+D210</f>
        <v>15446</v>
      </c>
      <c r="E196" s="53">
        <f t="shared" si="44"/>
        <v>46205.81</v>
      </c>
      <c r="F196" s="54">
        <f t="shared" si="31"/>
        <v>299.14417972290562</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0</v>
      </c>
      <c r="E202" s="53">
        <f t="shared" si="46"/>
        <v>0</v>
      </c>
      <c r="F202" s="54" t="str">
        <f t="shared" si="31"/>
        <v>-</v>
      </c>
    </row>
    <row r="203" spans="1:6" ht="24">
      <c r="A203" s="55">
        <v>3421</v>
      </c>
      <c r="B203" s="87" t="s">
        <v>446</v>
      </c>
      <c r="C203" s="52" t="s">
        <v>447</v>
      </c>
      <c r="D203" s="244"/>
      <c r="E203" s="244"/>
      <c r="F203" s="54" t="str">
        <f t="shared" si="31"/>
        <v>-</v>
      </c>
    </row>
    <row r="204" spans="1:6" ht="24">
      <c r="A204" s="55">
        <v>3422</v>
      </c>
      <c r="B204" s="234" t="s">
        <v>448</v>
      </c>
      <c r="C204" s="52" t="s">
        <v>449</v>
      </c>
      <c r="D204" s="244"/>
      <c r="E204" s="244"/>
      <c r="F204" s="54" t="str">
        <f t="shared" si="31"/>
        <v>-</v>
      </c>
    </row>
    <row r="205" spans="1:6" ht="24">
      <c r="A205" s="55">
        <v>3423</v>
      </c>
      <c r="B205" s="234" t="s">
        <v>450</v>
      </c>
      <c r="C205" s="52" t="s">
        <v>451</v>
      </c>
      <c r="D205" s="244"/>
      <c r="E205" s="244"/>
      <c r="F205" s="54" t="str">
        <f t="shared" si="31"/>
        <v>-</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15446</v>
      </c>
      <c r="E210" s="53">
        <f t="shared" si="47"/>
        <v>46205.81</v>
      </c>
      <c r="F210" s="54">
        <f t="shared" si="31"/>
        <v>299.14417972290562</v>
      </c>
    </row>
    <row r="211" spans="1:6" ht="12.75" customHeight="1">
      <c r="A211" s="55">
        <v>3431</v>
      </c>
      <c r="B211" s="234" t="s">
        <v>462</v>
      </c>
      <c r="C211" s="52" t="s">
        <v>463</v>
      </c>
      <c r="D211" s="244">
        <v>6504</v>
      </c>
      <c r="E211" s="244">
        <v>8441.66</v>
      </c>
      <c r="F211" s="54">
        <f t="shared" si="31"/>
        <v>129.7918204182042</v>
      </c>
    </row>
    <row r="212" spans="1:6" ht="12.75" customHeight="1">
      <c r="A212" s="55">
        <v>3432</v>
      </c>
      <c r="B212" s="87" t="s">
        <v>464</v>
      </c>
      <c r="C212" s="52" t="s">
        <v>465</v>
      </c>
      <c r="D212" s="244"/>
      <c r="E212" s="244"/>
      <c r="F212" s="54" t="str">
        <f t="shared" si="31"/>
        <v>-</v>
      </c>
    </row>
    <row r="213" spans="1:6" ht="12.75" customHeight="1">
      <c r="A213" s="55">
        <v>3433</v>
      </c>
      <c r="B213" s="87" t="s">
        <v>466</v>
      </c>
      <c r="C213" s="52" t="s">
        <v>467</v>
      </c>
      <c r="D213" s="244">
        <v>3185</v>
      </c>
      <c r="E213" s="244">
        <v>20898.900000000001</v>
      </c>
      <c r="F213" s="54">
        <f t="shared" si="31"/>
        <v>656.1664050235479</v>
      </c>
    </row>
    <row r="214" spans="1:6" ht="12.75" customHeight="1">
      <c r="A214" s="55">
        <v>3434</v>
      </c>
      <c r="B214" s="87" t="s">
        <v>468</v>
      </c>
      <c r="C214" s="52" t="s">
        <v>469</v>
      </c>
      <c r="D214" s="244">
        <v>5757</v>
      </c>
      <c r="E214" s="244">
        <v>16865.25</v>
      </c>
      <c r="F214" s="54">
        <f t="shared" si="31"/>
        <v>292.95205836373111</v>
      </c>
    </row>
    <row r="215" spans="1:6" ht="12.75" customHeight="1">
      <c r="A215" s="55">
        <v>35</v>
      </c>
      <c r="B215" s="87" t="s">
        <v>470</v>
      </c>
      <c r="C215" s="52" t="s">
        <v>471</v>
      </c>
      <c r="D215" s="53">
        <f t="shared" ref="D215:E215" si="48">D216+D219+D223</f>
        <v>0</v>
      </c>
      <c r="E215" s="53">
        <f t="shared" si="48"/>
        <v>0</v>
      </c>
      <c r="F215" s="54" t="str">
        <f t="shared" si="31"/>
        <v>-</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0</v>
      </c>
      <c r="E219" s="53">
        <f t="shared" si="50"/>
        <v>0</v>
      </c>
      <c r="F219" s="54" t="str">
        <f t="shared" si="31"/>
        <v>-</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c r="E222" s="244"/>
      <c r="F222" s="54" t="str">
        <f t="shared" si="31"/>
        <v>-</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0</v>
      </c>
      <c r="E231" s="53">
        <f t="shared" si="55"/>
        <v>0</v>
      </c>
      <c r="F231" s="54" t="str">
        <f t="shared" si="52"/>
        <v>-</v>
      </c>
    </row>
    <row r="232" spans="1:6" ht="12.75" customHeight="1">
      <c r="A232" s="55">
        <v>3631</v>
      </c>
      <c r="B232" s="87" t="s">
        <v>504</v>
      </c>
      <c r="C232" s="52" t="s">
        <v>505</v>
      </c>
      <c r="D232" s="244"/>
      <c r="E232" s="244"/>
      <c r="F232" s="54" t="str">
        <f t="shared" si="52"/>
        <v>-</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198</v>
      </c>
      <c r="C248" s="52" t="s">
        <v>536</v>
      </c>
      <c r="D248" s="244"/>
      <c r="E248" s="244"/>
      <c r="F248" s="54" t="str">
        <f t="shared" si="61"/>
        <v>-</v>
      </c>
    </row>
    <row r="249" spans="1:6" ht="12.75" customHeight="1">
      <c r="A249" s="55" t="s">
        <v>537</v>
      </c>
      <c r="B249" s="87" t="s">
        <v>200</v>
      </c>
      <c r="C249" s="52" t="s">
        <v>537</v>
      </c>
      <c r="D249" s="244"/>
      <c r="E249" s="244"/>
      <c r="F249" s="54" t="str">
        <f t="shared" si="61"/>
        <v>-</v>
      </c>
    </row>
    <row r="250" spans="1:6" ht="24">
      <c r="A250" s="55" t="s">
        <v>538</v>
      </c>
      <c r="B250" s="87" t="s">
        <v>202</v>
      </c>
      <c r="C250" s="52" t="s">
        <v>538</v>
      </c>
      <c r="D250" s="244"/>
      <c r="E250" s="244"/>
      <c r="F250" s="54" t="str">
        <f t="shared" si="61"/>
        <v>-</v>
      </c>
    </row>
    <row r="251" spans="1:6" ht="24">
      <c r="A251" s="55" t="s">
        <v>539</v>
      </c>
      <c r="B251" s="87" t="s">
        <v>204</v>
      </c>
      <c r="C251" s="52" t="s">
        <v>539</v>
      </c>
      <c r="D251" s="244"/>
      <c r="E251" s="244"/>
      <c r="F251" s="54" t="str">
        <f t="shared" si="61"/>
        <v>-</v>
      </c>
    </row>
    <row r="252" spans="1:6" ht="24">
      <c r="A252" s="55">
        <v>37</v>
      </c>
      <c r="B252" s="87" t="s">
        <v>540</v>
      </c>
      <c r="C252" s="52" t="s">
        <v>541</v>
      </c>
      <c r="D252" s="53">
        <f t="shared" ref="D252:E252" si="63">D253+D259</f>
        <v>165936</v>
      </c>
      <c r="E252" s="53">
        <f t="shared" si="63"/>
        <v>375725.63</v>
      </c>
      <c r="F252" s="54">
        <f t="shared" ref="F252:F258" si="64">IF(D252&lt;&gt;0,IF(E252/D252&gt;=100,"&gt;&gt;100",E252/D252*100),"-")</f>
        <v>226.42803852087553</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165936</v>
      </c>
      <c r="E259" s="53">
        <f t="shared" si="66"/>
        <v>375725.63</v>
      </c>
      <c r="F259" s="54">
        <f t="shared" ref="F259:F262" si="67">IF(D259&lt;&gt;0,IF(E259/D259&gt;=100,"&gt;&gt;100",E259/D259*100),"-")</f>
        <v>226.42803852087553</v>
      </c>
    </row>
    <row r="260" spans="1:6" ht="12.75" customHeight="1">
      <c r="A260" s="55">
        <v>3721</v>
      </c>
      <c r="B260" s="87" t="s">
        <v>556</v>
      </c>
      <c r="C260" s="52" t="s">
        <v>557</v>
      </c>
      <c r="D260" s="244">
        <v>10981</v>
      </c>
      <c r="E260" s="244">
        <v>6200</v>
      </c>
      <c r="F260" s="54">
        <f t="shared" si="67"/>
        <v>56.461160185775427</v>
      </c>
    </row>
    <row r="261" spans="1:6" ht="12.75" customHeight="1">
      <c r="A261" s="55">
        <v>3722</v>
      </c>
      <c r="B261" s="87" t="s">
        <v>558</v>
      </c>
      <c r="C261" s="52" t="s">
        <v>559</v>
      </c>
      <c r="D261" s="244">
        <v>154955</v>
      </c>
      <c r="E261" s="244">
        <v>369525.63</v>
      </c>
      <c r="F261" s="54">
        <f t="shared" si="67"/>
        <v>238.47286631602725</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252475</v>
      </c>
      <c r="E263" s="53">
        <f t="shared" si="68"/>
        <v>8748</v>
      </c>
      <c r="F263" s="54">
        <f t="shared" ref="F263:F267" si="69">IF(D263&lt;&gt;0,IF(E263/D263&gt;=100,"&gt;&gt;100",E263/D263*100),"-")</f>
        <v>3.4648975146054064</v>
      </c>
    </row>
    <row r="264" spans="1:6" ht="12.75" customHeight="1">
      <c r="A264" s="55">
        <v>381</v>
      </c>
      <c r="B264" s="87" t="s">
        <v>564</v>
      </c>
      <c r="C264" s="52" t="s">
        <v>565</v>
      </c>
      <c r="D264" s="53">
        <f t="shared" ref="D264:E264" si="70">SUM(D265:D267)</f>
        <v>252475</v>
      </c>
      <c r="E264" s="53">
        <f t="shared" si="70"/>
        <v>8748</v>
      </c>
      <c r="F264" s="54">
        <f t="shared" si="69"/>
        <v>3.4648975146054064</v>
      </c>
    </row>
    <row r="265" spans="1:6" ht="12.75" customHeight="1">
      <c r="A265" s="55">
        <v>3811</v>
      </c>
      <c r="B265" s="87" t="s">
        <v>566</v>
      </c>
      <c r="C265" s="52" t="s">
        <v>567</v>
      </c>
      <c r="D265" s="244">
        <v>252475</v>
      </c>
      <c r="E265" s="244">
        <v>8748</v>
      </c>
      <c r="F265" s="54">
        <f t="shared" si="69"/>
        <v>3.4648975146054064</v>
      </c>
    </row>
    <row r="266" spans="1:6" ht="12.75" customHeight="1">
      <c r="A266" s="55">
        <v>3812</v>
      </c>
      <c r="B266" s="87" t="s">
        <v>568</v>
      </c>
      <c r="C266" s="52" t="s">
        <v>569</v>
      </c>
      <c r="D266" s="244"/>
      <c r="E266" s="244"/>
      <c r="F266" s="54" t="str">
        <f t="shared" si="69"/>
        <v>-</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340</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4">
      <c r="A280" s="55">
        <v>3861</v>
      </c>
      <c r="B280" s="87" t="s">
        <v>595</v>
      </c>
      <c r="C280" s="52" t="s">
        <v>596</v>
      </c>
      <c r="D280" s="244"/>
      <c r="E280" s="244"/>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14861770</v>
      </c>
      <c r="E289" s="53">
        <f t="shared" si="79"/>
        <v>16982158.920000002</v>
      </c>
      <c r="F289" s="54">
        <f t="shared" si="76"/>
        <v>114.26740502645379</v>
      </c>
    </row>
    <row r="290" spans="1:6" ht="12.75" customHeight="1">
      <c r="A290" s="55" t="s">
        <v>605</v>
      </c>
      <c r="B290" s="87" t="s">
        <v>616</v>
      </c>
      <c r="C290" s="52" t="s">
        <v>617</v>
      </c>
      <c r="D290" s="53">
        <f>IF(D6&gt;=D289,D6-D289,0)</f>
        <v>196419</v>
      </c>
      <c r="E290" s="53">
        <f>IF(E6&gt;=E289,E6-E289,0)</f>
        <v>431535.12999999896</v>
      </c>
      <c r="F290" s="54">
        <f t="shared" si="76"/>
        <v>219.70131708235914</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v>174869</v>
      </c>
      <c r="E292" s="244">
        <v>169703.92</v>
      </c>
      <c r="F292" s="54">
        <f t="shared" si="76"/>
        <v>97.04631466983858</v>
      </c>
    </row>
    <row r="293" spans="1:6" ht="12.75" customHeight="1">
      <c r="A293" s="55">
        <v>92221</v>
      </c>
      <c r="B293" s="87" t="s">
        <v>622</v>
      </c>
      <c r="C293" s="52" t="s">
        <v>623</v>
      </c>
      <c r="D293" s="244"/>
      <c r="E293" s="244"/>
      <c r="F293" s="54" t="str">
        <f t="shared" si="76"/>
        <v>-</v>
      </c>
    </row>
    <row r="294" spans="1:6" ht="12.75" customHeight="1">
      <c r="A294" s="55">
        <v>96</v>
      </c>
      <c r="B294" s="87" t="s">
        <v>624</v>
      </c>
      <c r="C294" s="52" t="s">
        <v>625</v>
      </c>
      <c r="D294" s="244">
        <v>27782</v>
      </c>
      <c r="E294" s="244">
        <v>13639.5</v>
      </c>
      <c r="F294" s="54">
        <f t="shared" si="76"/>
        <v>49.094737599884816</v>
      </c>
    </row>
    <row r="295" spans="1:6" ht="24">
      <c r="A295" s="55">
        <v>9661</v>
      </c>
      <c r="B295" s="87" t="s">
        <v>626</v>
      </c>
      <c r="C295" s="52" t="s">
        <v>627</v>
      </c>
      <c r="D295" s="244">
        <v>19516</v>
      </c>
      <c r="E295" s="244">
        <v>10346.5</v>
      </c>
      <c r="F295" s="54">
        <f t="shared" si="76"/>
        <v>53.015474482475923</v>
      </c>
    </row>
    <row r="296" spans="1:6" ht="12.75" customHeight="1">
      <c r="A296" s="57" t="s">
        <v>628</v>
      </c>
      <c r="B296" s="235" t="s">
        <v>629</v>
      </c>
      <c r="C296" s="58" t="s">
        <v>628</v>
      </c>
      <c r="D296" s="245"/>
      <c r="E296" s="245"/>
      <c r="F296" s="59" t="str">
        <f t="shared" si="76"/>
        <v>-</v>
      </c>
    </row>
    <row r="297" spans="1:6" s="77" customFormat="1" ht="20.100000000000001" customHeight="1">
      <c r="A297" s="354" t="s">
        <v>630</v>
      </c>
      <c r="B297" s="355"/>
      <c r="C297" s="221"/>
      <c r="D297" s="60"/>
      <c r="E297" s="60"/>
      <c r="F297" s="61"/>
    </row>
    <row r="298" spans="1:6" ht="12.75" customHeight="1">
      <c r="A298" s="55">
        <v>7</v>
      </c>
      <c r="B298" s="87" t="s">
        <v>631</v>
      </c>
      <c r="C298" s="52" t="s">
        <v>632</v>
      </c>
      <c r="D298" s="53">
        <f t="shared" ref="D298:E298" si="80">D299+D311+D344+D348</f>
        <v>310</v>
      </c>
      <c r="E298" s="53">
        <f t="shared" si="80"/>
        <v>0</v>
      </c>
      <c r="F298" s="54">
        <f t="shared" ref="F298:F418" si="81">IF(D298&lt;&gt;0,IF(E298/D298&gt;=100,"&gt;&gt;100",E298/D298*100),"-")</f>
        <v>0</v>
      </c>
    </row>
    <row r="299" spans="1:6" ht="12.75" customHeight="1">
      <c r="A299" s="55">
        <v>71</v>
      </c>
      <c r="B299" s="87" t="s">
        <v>633</v>
      </c>
      <c r="C299" s="52" t="s">
        <v>634</v>
      </c>
      <c r="D299" s="53">
        <f t="shared" ref="D299:E299" si="82">D300+D304</f>
        <v>0</v>
      </c>
      <c r="E299" s="53">
        <f t="shared" si="82"/>
        <v>0</v>
      </c>
      <c r="F299" s="54" t="str">
        <f t="shared" si="81"/>
        <v>-</v>
      </c>
    </row>
    <row r="300" spans="1:6" ht="24">
      <c r="A300" s="55">
        <v>711</v>
      </c>
      <c r="B300" s="87" t="s">
        <v>635</v>
      </c>
      <c r="C300" s="52" t="s">
        <v>636</v>
      </c>
      <c r="D300" s="53">
        <f t="shared" ref="D300:E300" si="83">SUM(D301:D303)</f>
        <v>0</v>
      </c>
      <c r="E300" s="53">
        <f t="shared" si="83"/>
        <v>0</v>
      </c>
      <c r="F300" s="54" t="str">
        <f t="shared" si="81"/>
        <v>-</v>
      </c>
    </row>
    <row r="301" spans="1:6" ht="12.75" customHeight="1">
      <c r="A301" s="55">
        <v>7111</v>
      </c>
      <c r="B301" s="87" t="s">
        <v>637</v>
      </c>
      <c r="C301" s="52" t="s">
        <v>638</v>
      </c>
      <c r="D301" s="244"/>
      <c r="E301" s="244"/>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310</v>
      </c>
      <c r="E311" s="53">
        <f t="shared" si="85"/>
        <v>0</v>
      </c>
      <c r="F311" s="54">
        <f t="shared" si="81"/>
        <v>0</v>
      </c>
    </row>
    <row r="312" spans="1:6" ht="12.75" customHeight="1">
      <c r="A312" s="55">
        <v>721</v>
      </c>
      <c r="B312" s="87" t="s">
        <v>659</v>
      </c>
      <c r="C312" s="52" t="s">
        <v>660</v>
      </c>
      <c r="D312" s="53">
        <f t="shared" ref="D312:E312" si="86">SUM(D313:D316)</f>
        <v>310</v>
      </c>
      <c r="E312" s="53">
        <f t="shared" si="86"/>
        <v>0</v>
      </c>
      <c r="F312" s="54">
        <f t="shared" si="81"/>
        <v>0</v>
      </c>
    </row>
    <row r="313" spans="1:6" ht="12.75" customHeight="1">
      <c r="A313" s="55">
        <v>7211</v>
      </c>
      <c r="B313" s="87" t="s">
        <v>661</v>
      </c>
      <c r="C313" s="52" t="s">
        <v>662</v>
      </c>
      <c r="D313" s="244">
        <v>310</v>
      </c>
      <c r="E313" s="244"/>
      <c r="F313" s="54">
        <f t="shared" si="81"/>
        <v>0</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201895</v>
      </c>
      <c r="E350" s="53">
        <f t="shared" si="95"/>
        <v>440833.9</v>
      </c>
      <c r="F350" s="54">
        <f t="shared" si="81"/>
        <v>218.34810173605095</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4">
      <c r="A363" s="55">
        <v>42</v>
      </c>
      <c r="B363" s="234" t="s">
        <v>753</v>
      </c>
      <c r="C363" s="52" t="s">
        <v>754</v>
      </c>
      <c r="D363" s="53">
        <f t="shared" ref="D363:E363" si="99">D364+D369+D378+D383+D388+D391</f>
        <v>201895</v>
      </c>
      <c r="E363" s="53">
        <f t="shared" si="99"/>
        <v>440833.9</v>
      </c>
      <c r="F363" s="54">
        <f t="shared" si="81"/>
        <v>218.34810173605095</v>
      </c>
    </row>
    <row r="364" spans="1:6" ht="12.75" customHeight="1">
      <c r="A364" s="55">
        <v>421</v>
      </c>
      <c r="B364" s="87" t="s">
        <v>755</v>
      </c>
      <c r="C364" s="52" t="s">
        <v>756</v>
      </c>
      <c r="D364" s="53">
        <f t="shared" ref="D364:E364" si="100">SUM(D365:D368)</f>
        <v>0</v>
      </c>
      <c r="E364" s="53">
        <f t="shared" si="100"/>
        <v>132605</v>
      </c>
      <c r="F364" s="54" t="str">
        <f t="shared" si="81"/>
        <v>-</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c r="E366" s="244">
        <v>132605</v>
      </c>
      <c r="F366" s="54" t="str">
        <f t="shared" si="81"/>
        <v>-</v>
      </c>
    </row>
    <row r="367" spans="1:6" ht="12.75" customHeight="1">
      <c r="A367" s="55">
        <v>4213</v>
      </c>
      <c r="B367" s="87" t="s">
        <v>665</v>
      </c>
      <c r="C367" s="52" t="s">
        <v>759</v>
      </c>
      <c r="D367" s="244"/>
      <c r="E367" s="244"/>
      <c r="F367" s="54" t="str">
        <f t="shared" si="81"/>
        <v>-</v>
      </c>
    </row>
    <row r="368" spans="1:6" ht="12.75" customHeight="1">
      <c r="A368" s="55">
        <v>4214</v>
      </c>
      <c r="B368" s="87" t="s">
        <v>667</v>
      </c>
      <c r="C368" s="52" t="s">
        <v>760</v>
      </c>
      <c r="D368" s="244"/>
      <c r="E368" s="244"/>
      <c r="F368" s="54" t="str">
        <f t="shared" si="81"/>
        <v>-</v>
      </c>
    </row>
    <row r="369" spans="1:6" ht="12.75" customHeight="1">
      <c r="A369" s="55">
        <v>422</v>
      </c>
      <c r="B369" s="87" t="s">
        <v>761</v>
      </c>
      <c r="C369" s="52" t="s">
        <v>762</v>
      </c>
      <c r="D369" s="53">
        <f t="shared" ref="D369:E369" si="101">SUM(D370:D377)</f>
        <v>10250</v>
      </c>
      <c r="E369" s="53">
        <f t="shared" si="101"/>
        <v>61892.25</v>
      </c>
      <c r="F369" s="54">
        <f t="shared" si="81"/>
        <v>603.82682926829273</v>
      </c>
    </row>
    <row r="370" spans="1:6" ht="12.75" customHeight="1">
      <c r="A370" s="55">
        <v>4221</v>
      </c>
      <c r="B370" s="87" t="s">
        <v>671</v>
      </c>
      <c r="C370" s="52" t="s">
        <v>763</v>
      </c>
      <c r="D370" s="244">
        <v>10250</v>
      </c>
      <c r="E370" s="244">
        <v>50742.25</v>
      </c>
      <c r="F370" s="54">
        <f t="shared" si="81"/>
        <v>495.04634146341465</v>
      </c>
    </row>
    <row r="371" spans="1:6" ht="12.75" customHeight="1">
      <c r="A371" s="55">
        <v>4222</v>
      </c>
      <c r="B371" s="87" t="s">
        <v>764</v>
      </c>
      <c r="C371" s="52" t="s">
        <v>765</v>
      </c>
      <c r="D371" s="244"/>
      <c r="E371" s="244"/>
      <c r="F371" s="54" t="str">
        <f t="shared" si="81"/>
        <v>-</v>
      </c>
    </row>
    <row r="372" spans="1:6" ht="12.75" customHeight="1">
      <c r="A372" s="55">
        <v>4223</v>
      </c>
      <c r="B372" s="87" t="s">
        <v>675</v>
      </c>
      <c r="C372" s="52" t="s">
        <v>766</v>
      </c>
      <c r="D372" s="244"/>
      <c r="E372" s="244">
        <v>11150</v>
      </c>
      <c r="F372" s="54" t="str">
        <f t="shared" si="81"/>
        <v>-</v>
      </c>
    </row>
    <row r="373" spans="1:6" ht="12.75" customHeight="1">
      <c r="A373" s="55">
        <v>4224</v>
      </c>
      <c r="B373" s="87" t="s">
        <v>677</v>
      </c>
      <c r="C373" s="52" t="s">
        <v>767</v>
      </c>
      <c r="D373" s="244"/>
      <c r="E373" s="244"/>
      <c r="F373" s="54" t="str">
        <f t="shared" si="81"/>
        <v>-</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c r="E376" s="244"/>
      <c r="F376" s="54" t="str">
        <f t="shared" si="81"/>
        <v>-</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191645</v>
      </c>
      <c r="E383" s="53">
        <f t="shared" si="103"/>
        <v>246336.65</v>
      </c>
      <c r="F383" s="54">
        <f t="shared" si="81"/>
        <v>128.53799994782017</v>
      </c>
    </row>
    <row r="384" spans="1:6" ht="12.75" customHeight="1">
      <c r="A384" s="55">
        <v>4241</v>
      </c>
      <c r="B384" s="87" t="s">
        <v>780</v>
      </c>
      <c r="C384" s="52" t="s">
        <v>781</v>
      </c>
      <c r="D384" s="244">
        <v>191645</v>
      </c>
      <c r="E384" s="244">
        <v>246336.65</v>
      </c>
      <c r="F384" s="54">
        <f t="shared" si="81"/>
        <v>128.53799994782017</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0</v>
      </c>
      <c r="E391" s="53">
        <f t="shared" si="105"/>
        <v>0</v>
      </c>
      <c r="F391" s="54" t="str">
        <f t="shared" si="81"/>
        <v>-</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0</v>
      </c>
      <c r="E402" s="53">
        <f t="shared" si="109"/>
        <v>0</v>
      </c>
      <c r="F402" s="54" t="str">
        <f t="shared" si="81"/>
        <v>-</v>
      </c>
    </row>
    <row r="403" spans="1:6" ht="12.75" customHeight="1">
      <c r="A403" s="55">
        <v>451</v>
      </c>
      <c r="B403" s="87" t="s">
        <v>808</v>
      </c>
      <c r="C403" s="52" t="s">
        <v>809</v>
      </c>
      <c r="D403" s="244"/>
      <c r="E403" s="244"/>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201585</v>
      </c>
      <c r="E408" s="53">
        <f t="shared" si="111"/>
        <v>440833.9</v>
      </c>
      <c r="F408" s="54">
        <f t="shared" si="81"/>
        <v>218.68388024902649</v>
      </c>
    </row>
    <row r="409" spans="1:6" ht="12.75" customHeight="1">
      <c r="A409" s="55">
        <v>92212</v>
      </c>
      <c r="B409" s="87" t="s">
        <v>820</v>
      </c>
      <c r="C409" s="52" t="s">
        <v>821</v>
      </c>
      <c r="D409" s="244"/>
      <c r="E409" s="244"/>
      <c r="F409" s="54" t="str">
        <f t="shared" si="81"/>
        <v>-</v>
      </c>
    </row>
    <row r="410" spans="1:6" ht="12.75" customHeight="1">
      <c r="A410" s="55">
        <v>92222</v>
      </c>
      <c r="B410" s="87" t="s">
        <v>822</v>
      </c>
      <c r="C410" s="52" t="s">
        <v>823</v>
      </c>
      <c r="D410" s="244"/>
      <c r="E410" s="244"/>
      <c r="F410" s="54" t="str">
        <f t="shared" si="81"/>
        <v>-</v>
      </c>
    </row>
    <row r="411" spans="1:6" ht="12.75" customHeight="1">
      <c r="A411" s="55">
        <v>97</v>
      </c>
      <c r="B411" s="87" t="s">
        <v>824</v>
      </c>
      <c r="C411" s="52" t="s">
        <v>825</v>
      </c>
      <c r="D411" s="244"/>
      <c r="E411" s="244"/>
      <c r="F411" s="54" t="str">
        <f t="shared" si="81"/>
        <v>-</v>
      </c>
    </row>
    <row r="412" spans="1:6" ht="12.75" customHeight="1">
      <c r="A412" s="55" t="s">
        <v>605</v>
      </c>
      <c r="B412" s="87" t="s">
        <v>826</v>
      </c>
      <c r="C412" s="52" t="s">
        <v>827</v>
      </c>
      <c r="D412" s="53">
        <f>D6+D298</f>
        <v>15058499</v>
      </c>
      <c r="E412" s="53">
        <f>E6+E298</f>
        <v>17413694.050000001</v>
      </c>
      <c r="F412" s="54">
        <f t="shared" si="81"/>
        <v>115.64030418968052</v>
      </c>
    </row>
    <row r="413" spans="1:6" ht="12.75" customHeight="1">
      <c r="A413" s="55" t="s">
        <v>605</v>
      </c>
      <c r="B413" s="87" t="s">
        <v>828</v>
      </c>
      <c r="C413" s="52" t="s">
        <v>829</v>
      </c>
      <c r="D413" s="53">
        <f t="shared" ref="D413:E413" si="112">D289+D350</f>
        <v>15063665</v>
      </c>
      <c r="E413" s="53">
        <f t="shared" si="112"/>
        <v>17422992.82</v>
      </c>
      <c r="F413" s="54">
        <f t="shared" si="81"/>
        <v>115.66237578968996</v>
      </c>
    </row>
    <row r="414" spans="1:6" ht="12.75" customHeight="1">
      <c r="A414" s="55" t="s">
        <v>605</v>
      </c>
      <c r="B414" s="87" t="s">
        <v>830</v>
      </c>
      <c r="C414" s="52" t="s">
        <v>831</v>
      </c>
      <c r="D414" s="53">
        <f t="shared" ref="D414:E414" si="113">IF(D412&gt;=D413,D412-D413,0)</f>
        <v>0</v>
      </c>
      <c r="E414" s="53">
        <f t="shared" si="113"/>
        <v>0</v>
      </c>
      <c r="F414" s="54" t="str">
        <f t="shared" si="81"/>
        <v>-</v>
      </c>
    </row>
    <row r="415" spans="1:6" ht="12.75" customHeight="1">
      <c r="A415" s="55" t="s">
        <v>605</v>
      </c>
      <c r="B415" s="87" t="s">
        <v>832</v>
      </c>
      <c r="C415" s="52" t="s">
        <v>833</v>
      </c>
      <c r="D415" s="53">
        <f t="shared" ref="D415:E415" si="114">IF(D413&gt;=D412,D413-D412,0)</f>
        <v>5166</v>
      </c>
      <c r="E415" s="53">
        <f t="shared" si="114"/>
        <v>9298.769999999553</v>
      </c>
      <c r="F415" s="54">
        <f t="shared" si="81"/>
        <v>179.99941927989843</v>
      </c>
    </row>
    <row r="416" spans="1:6" ht="12.75" customHeight="1">
      <c r="A416" s="62" t="s">
        <v>834</v>
      </c>
      <c r="B416" s="234" t="s">
        <v>835</v>
      </c>
      <c r="C416" s="63" t="s">
        <v>836</v>
      </c>
      <c r="D416" s="53">
        <f t="shared" ref="D416:E416" si="115">IF(D292-D293+D409-D410&gt;=0,D292-D293+D409-D410,0)</f>
        <v>174869</v>
      </c>
      <c r="E416" s="53">
        <f t="shared" si="115"/>
        <v>169703.92</v>
      </c>
      <c r="F416" s="54">
        <f t="shared" si="81"/>
        <v>97.04631466983858</v>
      </c>
    </row>
    <row r="417" spans="1:6" ht="12.75" customHeight="1">
      <c r="A417" s="62" t="s">
        <v>834</v>
      </c>
      <c r="B417" s="87" t="s">
        <v>837</v>
      </c>
      <c r="C417" s="63" t="s">
        <v>838</v>
      </c>
      <c r="D417" s="53">
        <f t="shared" ref="D417:E417" si="116">IF(D293-D292+D410-D409&gt;=0,D293-D292+D410-D409,0)</f>
        <v>0</v>
      </c>
      <c r="E417" s="53">
        <f t="shared" si="116"/>
        <v>0</v>
      </c>
      <c r="F417" s="54" t="str">
        <f t="shared" si="81"/>
        <v>-</v>
      </c>
    </row>
    <row r="418" spans="1:6" ht="12.75" customHeight="1">
      <c r="A418" s="57" t="s">
        <v>839</v>
      </c>
      <c r="B418" s="235" t="s">
        <v>840</v>
      </c>
      <c r="C418" s="58" t="s">
        <v>841</v>
      </c>
      <c r="D418" s="64">
        <f t="shared" ref="D418:E418" si="117">D294+D411</f>
        <v>27782</v>
      </c>
      <c r="E418" s="64">
        <f t="shared" si="117"/>
        <v>13639.5</v>
      </c>
      <c r="F418" s="59">
        <f t="shared" si="81"/>
        <v>49.094737599884816</v>
      </c>
    </row>
    <row r="419" spans="1:6" s="77" customFormat="1" ht="20.100000000000001" customHeight="1">
      <c r="A419" s="354" t="s">
        <v>842</v>
      </c>
      <c r="B419" s="355"/>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0</v>
      </c>
      <c r="E528" s="53">
        <f t="shared" si="148"/>
        <v>0</v>
      </c>
      <c r="F528" s="54" t="str">
        <f t="shared" si="119"/>
        <v>-</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0</v>
      </c>
      <c r="E593" s="53">
        <f t="shared" si="167"/>
        <v>0</v>
      </c>
      <c r="F593" s="54" t="str">
        <f t="shared" si="119"/>
        <v>-</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0</v>
      </c>
      <c r="E605" s="53">
        <f t="shared" si="171"/>
        <v>0</v>
      </c>
      <c r="F605" s="54" t="str">
        <f t="shared" si="119"/>
        <v>-</v>
      </c>
    </row>
    <row r="606" spans="1:6" ht="24">
      <c r="A606" s="55">
        <v>5443</v>
      </c>
      <c r="B606" s="87" t="s">
        <v>1206</v>
      </c>
      <c r="C606" s="52" t="s">
        <v>1207</v>
      </c>
      <c r="D606" s="244"/>
      <c r="E606" s="244"/>
      <c r="F606" s="54" t="str">
        <f t="shared" si="119"/>
        <v>-</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0</v>
      </c>
      <c r="E636" s="53">
        <f t="shared" si="179"/>
        <v>0</v>
      </c>
      <c r="F636" s="54" t="str">
        <f t="shared" si="119"/>
        <v>-</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15058499</v>
      </c>
      <c r="E639" s="53">
        <f t="shared" si="180"/>
        <v>17413694.050000001</v>
      </c>
      <c r="F639" s="54">
        <f t="shared" si="119"/>
        <v>115.64030418968052</v>
      </c>
    </row>
    <row r="640" spans="1:6" ht="12.75" customHeight="1">
      <c r="A640" s="55" t="s">
        <v>605</v>
      </c>
      <c r="B640" s="87" t="s">
        <v>1274</v>
      </c>
      <c r="C640" s="52" t="s">
        <v>1275</v>
      </c>
      <c r="D640" s="53">
        <f t="shared" ref="D640:E640" si="181">D413+D528</f>
        <v>15063665</v>
      </c>
      <c r="E640" s="53">
        <f t="shared" si="181"/>
        <v>17422992.82</v>
      </c>
      <c r="F640" s="54">
        <f t="shared" si="119"/>
        <v>115.66237578968996</v>
      </c>
    </row>
    <row r="641" spans="1:6" ht="12.75" customHeight="1">
      <c r="A641" s="55" t="s">
        <v>605</v>
      </c>
      <c r="B641" s="87" t="s">
        <v>1276</v>
      </c>
      <c r="C641" s="52" t="s">
        <v>1277</v>
      </c>
      <c r="D641" s="53">
        <f t="shared" ref="D641:E641" si="182">IF(D639&gt;=D640,D639-D640,0)</f>
        <v>0</v>
      </c>
      <c r="E641" s="53">
        <f t="shared" si="182"/>
        <v>0</v>
      </c>
      <c r="F641" s="54" t="str">
        <f t="shared" si="119"/>
        <v>-</v>
      </c>
    </row>
    <row r="642" spans="1:6" ht="12.75" customHeight="1">
      <c r="A642" s="55" t="s">
        <v>605</v>
      </c>
      <c r="B642" s="87" t="s">
        <v>1278</v>
      </c>
      <c r="C642" s="52" t="s">
        <v>1279</v>
      </c>
      <c r="D642" s="53">
        <f t="shared" ref="D642:E642" si="183">IF(D640&gt;=D639,D640-D639,0)</f>
        <v>5166</v>
      </c>
      <c r="E642" s="53">
        <f t="shared" si="183"/>
        <v>9298.769999999553</v>
      </c>
      <c r="F642" s="54">
        <f t="shared" si="119"/>
        <v>179.99941927989843</v>
      </c>
    </row>
    <row r="643" spans="1:6" ht="24">
      <c r="A643" s="62" t="s">
        <v>1280</v>
      </c>
      <c r="B643" s="87" t="s">
        <v>1281</v>
      </c>
      <c r="C643" s="63" t="s">
        <v>1280</v>
      </c>
      <c r="D643" s="53">
        <f t="shared" ref="D643:E643" si="184">IF(D416-D417+D637-D638&gt;=0,D416-D417+D637-D638,0)</f>
        <v>174869</v>
      </c>
      <c r="E643" s="53">
        <f t="shared" si="184"/>
        <v>169703.92</v>
      </c>
      <c r="F643" s="54">
        <f t="shared" si="119"/>
        <v>97.04631466983858</v>
      </c>
    </row>
    <row r="644" spans="1:6" ht="24">
      <c r="A644" s="62" t="s">
        <v>1282</v>
      </c>
      <c r="B644" s="87" t="s">
        <v>1283</v>
      </c>
      <c r="C644" s="63" t="s">
        <v>1282</v>
      </c>
      <c r="D644" s="53">
        <f t="shared" ref="D644:E644" si="185">IF(D417-D416+D638-D637&gt;=0,D417-D416+D638-D637,0)</f>
        <v>0</v>
      </c>
      <c r="E644" s="53">
        <f t="shared" si="185"/>
        <v>0</v>
      </c>
      <c r="F644" s="54" t="str">
        <f t="shared" si="119"/>
        <v>-</v>
      </c>
    </row>
    <row r="645" spans="1:6" ht="24">
      <c r="A645" s="55" t="s">
        <v>605</v>
      </c>
      <c r="B645" s="87" t="s">
        <v>1284</v>
      </c>
      <c r="C645" s="52" t="s">
        <v>1285</v>
      </c>
      <c r="D645" s="53">
        <f t="shared" ref="D645:E645" si="186">IF(D641+D643-D642-D644&gt;=0,D641+D643-D642-D644,0)</f>
        <v>169703</v>
      </c>
      <c r="E645" s="53">
        <f t="shared" si="186"/>
        <v>160405.15000000046</v>
      </c>
      <c r="F645" s="54">
        <f t="shared" si="119"/>
        <v>94.521104517893292</v>
      </c>
    </row>
    <row r="646" spans="1:6" ht="24">
      <c r="A646" s="55" t="s">
        <v>605</v>
      </c>
      <c r="B646" s="87" t="s">
        <v>1286</v>
      </c>
      <c r="C646" s="52" t="s">
        <v>1287</v>
      </c>
      <c r="D646" s="53">
        <f t="shared" ref="D646:E646" si="187">IF(D642+D644-D641-D643&gt;=0,D642+D644-D641-D643,0)</f>
        <v>0</v>
      </c>
      <c r="E646" s="53">
        <f t="shared" si="187"/>
        <v>0</v>
      </c>
      <c r="F646" s="54" t="str">
        <f t="shared" si="119"/>
        <v>-</v>
      </c>
    </row>
    <row r="647" spans="1:6" ht="24">
      <c r="A647" s="57" t="s">
        <v>1288</v>
      </c>
      <c r="B647" s="235" t="s">
        <v>1289</v>
      </c>
      <c r="C647" s="58" t="s">
        <v>1288</v>
      </c>
      <c r="D647" s="245">
        <v>1050683</v>
      </c>
      <c r="E647" s="245">
        <v>1124456.98</v>
      </c>
      <c r="F647" s="59">
        <f t="shared" si="119"/>
        <v>107.02152599785093</v>
      </c>
    </row>
    <row r="648" spans="1:6" s="77" customFormat="1" ht="20.100000000000001" customHeight="1">
      <c r="A648" s="354" t="s">
        <v>1290</v>
      </c>
      <c r="B648" s="355"/>
      <c r="C648" s="221"/>
      <c r="D648" s="60"/>
      <c r="E648" s="60"/>
      <c r="F648" s="61"/>
    </row>
    <row r="649" spans="1:6" ht="12.75" customHeight="1">
      <c r="A649" s="55">
        <v>11</v>
      </c>
      <c r="B649" s="87" t="s">
        <v>1291</v>
      </c>
      <c r="C649" s="52" t="s">
        <v>1292</v>
      </c>
      <c r="D649" s="244">
        <v>1399275</v>
      </c>
      <c r="E649" s="244">
        <v>1214875.69</v>
      </c>
      <c r="F649" s="54">
        <f t="shared" ref="F649:F724" si="188">IF(D649&lt;&gt;0,IF(E649/D649&gt;=100,"&gt;&gt;100",E649/D649*100),"-")</f>
        <v>86.8217962873631</v>
      </c>
    </row>
    <row r="650" spans="1:6" ht="12.75" customHeight="1">
      <c r="A650" s="55" t="s">
        <v>1293</v>
      </c>
      <c r="B650" s="87" t="s">
        <v>1294</v>
      </c>
      <c r="C650" s="52" t="s">
        <v>1293</v>
      </c>
      <c r="D650" s="244">
        <v>3284808</v>
      </c>
      <c r="E650" s="244">
        <v>4304334.16</v>
      </c>
      <c r="F650" s="54">
        <f t="shared" si="188"/>
        <v>131.03761802820745</v>
      </c>
    </row>
    <row r="651" spans="1:6" ht="12.75" customHeight="1">
      <c r="A651" s="55" t="s">
        <v>1295</v>
      </c>
      <c r="B651" s="87" t="s">
        <v>1296</v>
      </c>
      <c r="C651" s="52" t="s">
        <v>1295</v>
      </c>
      <c r="D651" s="244">
        <v>3469207</v>
      </c>
      <c r="E651" s="244">
        <v>5009350.96</v>
      </c>
      <c r="F651" s="54">
        <f t="shared" si="188"/>
        <v>144.39469769316159</v>
      </c>
    </row>
    <row r="652" spans="1:6" ht="24">
      <c r="A652" s="55">
        <v>11</v>
      </c>
      <c r="B652" s="87" t="s">
        <v>1297</v>
      </c>
      <c r="C652" s="52" t="s">
        <v>1298</v>
      </c>
      <c r="D652" s="53">
        <f t="shared" ref="D652:E652" si="189">+D649+D650-D651</f>
        <v>1214876</v>
      </c>
      <c r="E652" s="53">
        <f t="shared" si="189"/>
        <v>509858.88999999966</v>
      </c>
      <c r="F652" s="54">
        <f t="shared" si="188"/>
        <v>41.967977801849713</v>
      </c>
    </row>
    <row r="653" spans="1:6" ht="24">
      <c r="A653" s="55" t="s">
        <v>605</v>
      </c>
      <c r="B653" s="87" t="s">
        <v>1299</v>
      </c>
      <c r="C653" s="52" t="s">
        <v>1300</v>
      </c>
      <c r="D653" s="266"/>
      <c r="E653" s="266"/>
      <c r="F653" s="54" t="str">
        <f t="shared" si="188"/>
        <v>-</v>
      </c>
    </row>
    <row r="654" spans="1:6" ht="24">
      <c r="A654" s="55" t="s">
        <v>605</v>
      </c>
      <c r="B654" s="87" t="s">
        <v>1301</v>
      </c>
      <c r="C654" s="52" t="s">
        <v>1302</v>
      </c>
      <c r="D654" s="266">
        <v>105</v>
      </c>
      <c r="E654" s="266">
        <v>112</v>
      </c>
      <c r="F654" s="54">
        <f t="shared" si="188"/>
        <v>106.66666666666667</v>
      </c>
    </row>
    <row r="655" spans="1:6" ht="12.75" customHeight="1">
      <c r="A655" s="55" t="s">
        <v>605</v>
      </c>
      <c r="B655" s="87" t="s">
        <v>1303</v>
      </c>
      <c r="C655" s="52" t="s">
        <v>1304</v>
      </c>
      <c r="D655" s="266"/>
      <c r="E655" s="266"/>
      <c r="F655" s="54" t="str">
        <f t="shared" si="188"/>
        <v>-</v>
      </c>
    </row>
    <row r="656" spans="1:6" ht="12.75" customHeight="1">
      <c r="A656" s="55" t="s">
        <v>605</v>
      </c>
      <c r="B656" s="87" t="s">
        <v>1305</v>
      </c>
      <c r="C656" s="52" t="s">
        <v>1306</v>
      </c>
      <c r="D656" s="266">
        <v>101</v>
      </c>
      <c r="E656" s="266">
        <v>101</v>
      </c>
      <c r="F656" s="54">
        <f t="shared" si="188"/>
        <v>100</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c r="E661" s="244">
        <v>36108.870000000003</v>
      </c>
      <c r="F661" s="54" t="str">
        <f t="shared" si="188"/>
        <v>-</v>
      </c>
    </row>
    <row r="662" spans="1:6" ht="12.75" customHeight="1">
      <c r="A662" s="55">
        <v>63312</v>
      </c>
      <c r="B662" s="87" t="s">
        <v>1318</v>
      </c>
      <c r="C662" s="52" t="s">
        <v>1319</v>
      </c>
      <c r="D662" s="244"/>
      <c r="E662" s="244"/>
      <c r="F662" s="54" t="str">
        <f t="shared" si="188"/>
        <v>-</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c r="E666" s="244"/>
      <c r="F666" s="54" t="str">
        <f t="shared" si="188"/>
        <v>-</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v>1622</v>
      </c>
      <c r="E669" s="244"/>
      <c r="F669" s="54">
        <f t="shared" si="188"/>
        <v>0</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v>300</v>
      </c>
      <c r="E671" s="244"/>
      <c r="F671" s="54">
        <f t="shared" si="188"/>
        <v>0</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v>11871689</v>
      </c>
      <c r="E675" s="244">
        <v>13324315.18</v>
      </c>
      <c r="F675" s="54">
        <f t="shared" si="188"/>
        <v>112.23605318501856</v>
      </c>
    </row>
    <row r="676" spans="1:6" ht="24">
      <c r="A676" s="55">
        <v>63613</v>
      </c>
      <c r="B676" s="234" t="s">
        <v>1346</v>
      </c>
      <c r="C676" s="52" t="s">
        <v>1347</v>
      </c>
      <c r="D676" s="244">
        <v>0</v>
      </c>
      <c r="E676" s="244">
        <v>4300</v>
      </c>
      <c r="F676" s="54" t="str">
        <f t="shared" si="188"/>
        <v>-</v>
      </c>
    </row>
    <row r="677" spans="1:6" ht="24">
      <c r="A677" s="55">
        <v>63622</v>
      </c>
      <c r="B677" s="234" t="s">
        <v>1348</v>
      </c>
      <c r="C677" s="52" t="s">
        <v>1349</v>
      </c>
      <c r="D677" s="244">
        <v>183510</v>
      </c>
      <c r="E677" s="244"/>
      <c r="F677" s="54">
        <f t="shared" si="188"/>
        <v>0</v>
      </c>
    </row>
    <row r="678" spans="1:6" ht="24">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244">
        <v>294272</v>
      </c>
      <c r="E694" s="244">
        <v>720197.06</v>
      </c>
      <c r="F694" s="54">
        <f t="shared" si="188"/>
        <v>244.73856160287082</v>
      </c>
    </row>
    <row r="695" spans="1:6" ht="12.75" customHeight="1">
      <c r="A695" s="55">
        <v>63812</v>
      </c>
      <c r="B695" s="234" t="s">
        <v>1369</v>
      </c>
      <c r="C695" s="52" t="s">
        <v>1370</v>
      </c>
      <c r="D695" s="244">
        <v>367089</v>
      </c>
      <c r="E695" s="244">
        <v>299760.83</v>
      </c>
      <c r="F695" s="54">
        <f t="shared" si="188"/>
        <v>81.658897433592401</v>
      </c>
    </row>
    <row r="696" spans="1:6" ht="24">
      <c r="A696" s="55" t="s">
        <v>1371</v>
      </c>
      <c r="B696" s="234" t="s">
        <v>1372</v>
      </c>
      <c r="C696" s="52" t="s">
        <v>1371</v>
      </c>
      <c r="D696" s="244"/>
      <c r="E696" s="244"/>
      <c r="F696" s="54" t="str">
        <f t="shared" si="188"/>
        <v>-</v>
      </c>
    </row>
    <row r="697" spans="1:6" ht="24">
      <c r="A697" s="55" t="s">
        <v>1373</v>
      </c>
      <c r="B697" s="234" t="s">
        <v>1374</v>
      </c>
      <c r="C697" s="52" t="s">
        <v>1373</v>
      </c>
      <c r="D697" s="244"/>
      <c r="E697" s="244"/>
      <c r="F697" s="54" t="str">
        <f t="shared" si="188"/>
        <v>-</v>
      </c>
    </row>
    <row r="698" spans="1:6" ht="12.75" customHeight="1">
      <c r="A698" s="55">
        <v>63821</v>
      </c>
      <c r="B698" s="234" t="s">
        <v>1375</v>
      </c>
      <c r="C698" s="52" t="s">
        <v>1376</v>
      </c>
      <c r="D698" s="244"/>
      <c r="E698" s="244"/>
      <c r="F698" s="54" t="str">
        <f t="shared" si="188"/>
        <v>-</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244">
        <v>713457</v>
      </c>
      <c r="E710" s="244">
        <v>724962.4</v>
      </c>
      <c r="F710" s="54">
        <f t="shared" si="188"/>
        <v>101.61262696981038</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c r="E712" s="244"/>
      <c r="F712" s="54" t="str">
        <f t="shared" si="188"/>
        <v>-</v>
      </c>
    </row>
    <row r="713" spans="1:6" ht="24">
      <c r="A713" s="55">
        <v>66341</v>
      </c>
      <c r="B713" s="87" t="s">
        <v>1405</v>
      </c>
      <c r="C713" s="56">
        <v>66341</v>
      </c>
      <c r="D713" s="244"/>
      <c r="E713" s="244"/>
      <c r="F713" s="54" t="str">
        <f t="shared" si="188"/>
        <v>-</v>
      </c>
    </row>
    <row r="714" spans="1:6" ht="24">
      <c r="A714" s="55">
        <v>66342</v>
      </c>
      <c r="B714" s="87" t="s">
        <v>1406</v>
      </c>
      <c r="C714" s="56">
        <v>66342</v>
      </c>
      <c r="D714" s="244"/>
      <c r="E714" s="244"/>
      <c r="F714" s="54" t="str">
        <f t="shared" si="188"/>
        <v>-</v>
      </c>
    </row>
    <row r="715" spans="1:6" ht="24">
      <c r="A715" s="55">
        <v>66343</v>
      </c>
      <c r="B715" s="87" t="s">
        <v>1407</v>
      </c>
      <c r="C715" s="56">
        <v>66343</v>
      </c>
      <c r="D715" s="244"/>
      <c r="E715" s="244"/>
      <c r="F715" s="54" t="str">
        <f t="shared" si="188"/>
        <v>-</v>
      </c>
    </row>
    <row r="716" spans="1:6" ht="12.75" customHeight="1">
      <c r="A716" s="55">
        <v>31214</v>
      </c>
      <c r="B716" s="87" t="s">
        <v>1408</v>
      </c>
      <c r="C716" s="52" t="s">
        <v>1409</v>
      </c>
      <c r="D716" s="244">
        <v>14389</v>
      </c>
      <c r="E716" s="244"/>
      <c r="F716" s="54">
        <f t="shared" si="188"/>
        <v>0</v>
      </c>
    </row>
    <row r="717" spans="1:6" ht="12.75" customHeight="1">
      <c r="A717" s="55">
        <v>31215</v>
      </c>
      <c r="B717" s="87" t="s">
        <v>1410</v>
      </c>
      <c r="C717" s="52" t="s">
        <v>1411</v>
      </c>
      <c r="D717" s="244">
        <v>28519</v>
      </c>
      <c r="E717" s="244">
        <v>38637.21</v>
      </c>
      <c r="F717" s="54">
        <f t="shared" si="188"/>
        <v>135.47883866895754</v>
      </c>
    </row>
    <row r="718" spans="1:6" ht="12.75" customHeight="1">
      <c r="A718" s="55">
        <v>32121</v>
      </c>
      <c r="B718" s="87" t="s">
        <v>1412</v>
      </c>
      <c r="C718" s="52" t="s">
        <v>1413</v>
      </c>
      <c r="D718" s="244">
        <v>308468</v>
      </c>
      <c r="E718" s="244">
        <v>386833.51</v>
      </c>
      <c r="F718" s="54">
        <f t="shared" si="188"/>
        <v>125.4047453868797</v>
      </c>
    </row>
    <row r="719" spans="1:6" ht="12.75" customHeight="1">
      <c r="A719" s="55" t="s">
        <v>1414</v>
      </c>
      <c r="B719" s="87" t="s">
        <v>1415</v>
      </c>
      <c r="C719" s="52" t="s">
        <v>1414</v>
      </c>
      <c r="D719" s="244">
        <v>0</v>
      </c>
      <c r="E719" s="244">
        <v>0</v>
      </c>
      <c r="F719" s="54" t="str">
        <f t="shared" si="188"/>
        <v>-</v>
      </c>
    </row>
    <row r="720" spans="1:6" ht="12.75" customHeight="1">
      <c r="A720" s="55" t="s">
        <v>1416</v>
      </c>
      <c r="B720" s="87" t="s">
        <v>1417</v>
      </c>
      <c r="C720" s="52" t="s">
        <v>1416</v>
      </c>
      <c r="D720" s="244">
        <v>14644</v>
      </c>
      <c r="E720" s="244">
        <v>37977.18</v>
      </c>
      <c r="F720" s="54">
        <f t="shared" si="188"/>
        <v>259.33611035236271</v>
      </c>
    </row>
    <row r="721" spans="1:6" ht="12.75" customHeight="1">
      <c r="A721" s="55" t="s">
        <v>1418</v>
      </c>
      <c r="B721" s="87" t="s">
        <v>1419</v>
      </c>
      <c r="C721" s="52" t="s">
        <v>1418</v>
      </c>
      <c r="D721" s="244">
        <v>101576</v>
      </c>
      <c r="E721" s="244">
        <v>3216.34</v>
      </c>
      <c r="F721" s="54">
        <f t="shared" si="188"/>
        <v>3.1664369536110897</v>
      </c>
    </row>
    <row r="722" spans="1:6" ht="12.75" customHeight="1">
      <c r="A722" s="55" t="s">
        <v>1420</v>
      </c>
      <c r="B722" s="87" t="s">
        <v>1421</v>
      </c>
      <c r="C722" s="52" t="s">
        <v>1420</v>
      </c>
      <c r="D722" s="244">
        <v>59399</v>
      </c>
      <c r="E722" s="244">
        <v>45000</v>
      </c>
      <c r="F722" s="54">
        <f t="shared" si="188"/>
        <v>75.758851159110421</v>
      </c>
    </row>
    <row r="723" spans="1:6" ht="12.75" customHeight="1">
      <c r="A723" s="55" t="s">
        <v>1422</v>
      </c>
      <c r="B723" s="87" t="s">
        <v>1423</v>
      </c>
      <c r="C723" s="52" t="s">
        <v>1422</v>
      </c>
      <c r="D723" s="244">
        <v>508</v>
      </c>
      <c r="E723" s="244"/>
      <c r="F723" s="54">
        <f t="shared" si="188"/>
        <v>0</v>
      </c>
    </row>
    <row r="724" spans="1:6" ht="12.75" customHeight="1">
      <c r="A724" s="55" t="s">
        <v>1424</v>
      </c>
      <c r="B724" s="87" t="s">
        <v>1425</v>
      </c>
      <c r="C724" s="52" t="s">
        <v>1424</v>
      </c>
      <c r="D724" s="244">
        <v>0</v>
      </c>
      <c r="E724" s="244"/>
      <c r="F724" s="54" t="str">
        <f t="shared" si="188"/>
        <v>-</v>
      </c>
    </row>
    <row r="725" spans="1:6" ht="12.75" customHeight="1">
      <c r="A725" s="55">
        <v>32911</v>
      </c>
      <c r="B725" s="87" t="s">
        <v>1426</v>
      </c>
      <c r="C725" s="52" t="s">
        <v>1427</v>
      </c>
      <c r="D725" s="244"/>
      <c r="E725" s="244"/>
      <c r="F725" s="54" t="str">
        <f t="shared" ref="F725:F979" si="190">IF(D725&lt;&gt;0,IF(E725/D725&gt;=100,"&gt;&gt;100",E725/D725*100),"-")</f>
        <v>-</v>
      </c>
    </row>
    <row r="726" spans="1:6" ht="12.75" customHeight="1">
      <c r="A726" s="55" t="s">
        <v>1428</v>
      </c>
      <c r="B726" s="87" t="s">
        <v>1429</v>
      </c>
      <c r="C726" s="52" t="s">
        <v>1428</v>
      </c>
      <c r="D726" s="244">
        <v>0</v>
      </c>
      <c r="E726" s="244">
        <v>29280</v>
      </c>
      <c r="F726" s="54" t="str">
        <f t="shared" si="190"/>
        <v>-</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24">
      <c r="A741" s="55">
        <v>34224</v>
      </c>
      <c r="B741" s="87" t="s">
        <v>1458</v>
      </c>
      <c r="C741" s="52" t="s">
        <v>1459</v>
      </c>
      <c r="D741" s="244"/>
      <c r="E741" s="244"/>
      <c r="F741" s="54" t="str">
        <f t="shared" si="190"/>
        <v>-</v>
      </c>
    </row>
    <row r="742" spans="1:6" ht="24">
      <c r="A742" s="55">
        <v>34233</v>
      </c>
      <c r="B742" s="87" t="s">
        <v>1460</v>
      </c>
      <c r="C742" s="52" t="s">
        <v>1461</v>
      </c>
      <c r="D742" s="244"/>
      <c r="E742" s="244"/>
      <c r="F742" s="54" t="str">
        <f t="shared" si="190"/>
        <v>-</v>
      </c>
    </row>
    <row r="743" spans="1:6" ht="24">
      <c r="A743" s="55">
        <v>34234</v>
      </c>
      <c r="B743" s="234" t="s">
        <v>1462</v>
      </c>
      <c r="C743" s="52" t="s">
        <v>1463</v>
      </c>
      <c r="D743" s="244"/>
      <c r="E743" s="244"/>
      <c r="F743" s="54" t="str">
        <f t="shared" si="190"/>
        <v>-</v>
      </c>
    </row>
    <row r="744" spans="1:6" ht="24">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4">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4">
      <c r="A756" s="55">
        <v>34286</v>
      </c>
      <c r="B756" s="234" t="s">
        <v>1488</v>
      </c>
      <c r="C756" s="52" t="s">
        <v>1489</v>
      </c>
      <c r="D756" s="244"/>
      <c r="E756" s="244"/>
      <c r="F756" s="54" t="str">
        <f t="shared" si="190"/>
        <v>-</v>
      </c>
    </row>
    <row r="757" spans="1:6" ht="24">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c r="E760" s="244"/>
      <c r="F760" s="54" t="str">
        <f t="shared" si="190"/>
        <v>-</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c r="E762" s="244"/>
      <c r="F762" s="54" t="str">
        <f t="shared" si="190"/>
        <v>-</v>
      </c>
    </row>
    <row r="763" spans="1:6" ht="12.75" customHeight="1">
      <c r="A763" s="55">
        <v>36315</v>
      </c>
      <c r="B763" s="87" t="s">
        <v>1502</v>
      </c>
      <c r="C763" s="52" t="s">
        <v>1503</v>
      </c>
      <c r="D763" s="244"/>
      <c r="E763" s="244"/>
      <c r="F763" s="54" t="str">
        <f t="shared" si="190"/>
        <v>-</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4">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24">
      <c r="A773" s="55">
        <v>36328</v>
      </c>
      <c r="B773" s="87" t="s">
        <v>1522</v>
      </c>
      <c r="C773" s="52" t="s">
        <v>1523</v>
      </c>
      <c r="D773" s="244"/>
      <c r="E773" s="244"/>
      <c r="F773" s="54" t="str">
        <f t="shared" si="190"/>
        <v>-</v>
      </c>
    </row>
    <row r="774" spans="1:6" ht="24">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4">
      <c r="A779" s="55" t="s">
        <v>1534</v>
      </c>
      <c r="B779" s="234" t="s">
        <v>1535</v>
      </c>
      <c r="C779" s="56" t="s">
        <v>1534</v>
      </c>
      <c r="D779" s="244"/>
      <c r="E779" s="244"/>
      <c r="F779" s="54" t="str">
        <f t="shared" si="190"/>
        <v>-</v>
      </c>
    </row>
    <row r="780" spans="1:6" ht="24">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24">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24">
      <c r="A785" s="55" t="s">
        <v>1546</v>
      </c>
      <c r="B785" s="234" t="s">
        <v>1547</v>
      </c>
      <c r="C785" s="56" t="s">
        <v>1546</v>
      </c>
      <c r="D785" s="244"/>
      <c r="E785" s="244"/>
      <c r="F785" s="54" t="str">
        <f t="shared" si="190"/>
        <v>-</v>
      </c>
    </row>
    <row r="786" spans="1:6" ht="24">
      <c r="A786" s="55" t="s">
        <v>1548</v>
      </c>
      <c r="B786" s="234" t="s">
        <v>1549</v>
      </c>
      <c r="C786" s="56" t="s">
        <v>1548</v>
      </c>
      <c r="D786" s="244"/>
      <c r="E786" s="244"/>
      <c r="F786" s="54" t="str">
        <f t="shared" si="190"/>
        <v>-</v>
      </c>
    </row>
    <row r="787" spans="1:6" ht="24">
      <c r="A787" s="55" t="s">
        <v>1550</v>
      </c>
      <c r="B787" s="234" t="s">
        <v>1551</v>
      </c>
      <c r="C787" s="56" t="s">
        <v>1550</v>
      </c>
      <c r="D787" s="244"/>
      <c r="E787" s="244"/>
      <c r="F787" s="54" t="str">
        <f t="shared" si="190"/>
        <v>-</v>
      </c>
    </row>
    <row r="788" spans="1:6" ht="24">
      <c r="A788" s="55" t="s">
        <v>1552</v>
      </c>
      <c r="B788" s="234" t="s">
        <v>1553</v>
      </c>
      <c r="C788" s="56" t="s">
        <v>1552</v>
      </c>
      <c r="D788" s="244"/>
      <c r="E788" s="244"/>
      <c r="F788" s="54" t="str">
        <f t="shared" si="190"/>
        <v>-</v>
      </c>
    </row>
    <row r="789" spans="1:6" ht="24">
      <c r="A789" s="55" t="s">
        <v>1554</v>
      </c>
      <c r="B789" s="234" t="s">
        <v>1555</v>
      </c>
      <c r="C789" s="56" t="s">
        <v>1554</v>
      </c>
      <c r="D789" s="244"/>
      <c r="E789" s="244"/>
      <c r="F789" s="54" t="str">
        <f t="shared" si="190"/>
        <v>-</v>
      </c>
    </row>
    <row r="790" spans="1:6" ht="24">
      <c r="A790" s="55" t="s">
        <v>1556</v>
      </c>
      <c r="B790" s="87" t="s">
        <v>1557</v>
      </c>
      <c r="C790" s="52" t="s">
        <v>1556</v>
      </c>
      <c r="D790" s="244"/>
      <c r="E790" s="244"/>
      <c r="F790" s="54" t="str">
        <f t="shared" si="190"/>
        <v>-</v>
      </c>
    </row>
    <row r="791" spans="1:6" ht="24">
      <c r="A791" s="55" t="s">
        <v>1558</v>
      </c>
      <c r="B791" s="87" t="s">
        <v>1559</v>
      </c>
      <c r="C791" s="52" t="s">
        <v>1558</v>
      </c>
      <c r="D791" s="244"/>
      <c r="E791" s="244"/>
      <c r="F791" s="54" t="str">
        <f t="shared" si="190"/>
        <v>-</v>
      </c>
    </row>
    <row r="792" spans="1:6" ht="24">
      <c r="A792" s="55" t="s">
        <v>1560</v>
      </c>
      <c r="B792" s="87" t="s">
        <v>1561</v>
      </c>
      <c r="C792" s="52" t="s">
        <v>1560</v>
      </c>
      <c r="D792" s="244"/>
      <c r="E792" s="244"/>
      <c r="F792" s="54" t="str">
        <f t="shared" si="190"/>
        <v>-</v>
      </c>
    </row>
    <row r="793" spans="1:6" ht="24">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4">
      <c r="A797" s="55" t="s">
        <v>1570</v>
      </c>
      <c r="B797" s="87" t="s">
        <v>1571</v>
      </c>
      <c r="C797" s="52" t="s">
        <v>1570</v>
      </c>
      <c r="D797" s="244"/>
      <c r="E797" s="244"/>
      <c r="F797" s="54" t="str">
        <f t="shared" si="190"/>
        <v>-</v>
      </c>
    </row>
    <row r="798" spans="1:6" ht="24">
      <c r="A798" s="55" t="s">
        <v>1572</v>
      </c>
      <c r="B798" s="87" t="s">
        <v>1573</v>
      </c>
      <c r="C798" s="52" t="s">
        <v>1572</v>
      </c>
      <c r="D798" s="244"/>
      <c r="E798" s="244"/>
      <c r="F798" s="54" t="str">
        <f t="shared" si="190"/>
        <v>-</v>
      </c>
    </row>
    <row r="799" spans="1:6" ht="24">
      <c r="A799" s="55" t="s">
        <v>1574</v>
      </c>
      <c r="B799" s="87" t="s">
        <v>1575</v>
      </c>
      <c r="C799" s="52" t="s">
        <v>1574</v>
      </c>
      <c r="D799" s="244"/>
      <c r="E799" s="244"/>
      <c r="F799" s="54" t="str">
        <f t="shared" si="190"/>
        <v>-</v>
      </c>
    </row>
    <row r="800" spans="1:6" ht="24">
      <c r="A800" s="55" t="s">
        <v>1576</v>
      </c>
      <c r="B800" s="87" t="s">
        <v>1577</v>
      </c>
      <c r="C800" s="52" t="s">
        <v>1576</v>
      </c>
      <c r="D800" s="244"/>
      <c r="E800" s="244"/>
      <c r="F800" s="54" t="str">
        <f t="shared" si="190"/>
        <v>-</v>
      </c>
    </row>
    <row r="801" spans="1:6" ht="24">
      <c r="A801" s="55" t="s">
        <v>1578</v>
      </c>
      <c r="B801" s="87" t="s">
        <v>1579</v>
      </c>
      <c r="C801" s="52" t="s">
        <v>1578</v>
      </c>
      <c r="D801" s="244"/>
      <c r="E801" s="244"/>
      <c r="F801" s="54" t="str">
        <f t="shared" si="190"/>
        <v>-</v>
      </c>
    </row>
    <row r="802" spans="1:6" ht="24">
      <c r="A802" s="55" t="s">
        <v>1580</v>
      </c>
      <c r="B802" s="87" t="s">
        <v>1581</v>
      </c>
      <c r="C802" s="52" t="s">
        <v>1580</v>
      </c>
      <c r="D802" s="244"/>
      <c r="E802" s="244"/>
      <c r="F802" s="54" t="str">
        <f t="shared" si="190"/>
        <v>-</v>
      </c>
    </row>
    <row r="803" spans="1:6" ht="24">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4">
      <c r="A806" s="55" t="s">
        <v>1588</v>
      </c>
      <c r="B806" s="87" t="s">
        <v>1589</v>
      </c>
      <c r="C806" s="52" t="s">
        <v>1588</v>
      </c>
      <c r="D806" s="244"/>
      <c r="E806" s="244"/>
      <c r="F806" s="54" t="str">
        <f t="shared" si="190"/>
        <v>-</v>
      </c>
    </row>
    <row r="807" spans="1:6" ht="24">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c r="E816" s="244"/>
      <c r="F816" s="54" t="str">
        <f t="shared" si="190"/>
        <v>-</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c r="E819" s="244"/>
      <c r="F819" s="54" t="str">
        <f t="shared" si="190"/>
        <v>-</v>
      </c>
    </row>
    <row r="820" spans="1:6" ht="24">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v>10981</v>
      </c>
      <c r="E823" s="244">
        <v>6200</v>
      </c>
      <c r="F823" s="54">
        <f t="shared" si="190"/>
        <v>56.461160185775427</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v>5256</v>
      </c>
      <c r="E827" s="244">
        <v>103571.97</v>
      </c>
      <c r="F827" s="54">
        <f t="shared" si="190"/>
        <v>1970.5473744292237</v>
      </c>
    </row>
    <row r="828" spans="1:6" ht="12.75" customHeight="1">
      <c r="A828" s="55" t="s">
        <v>1631</v>
      </c>
      <c r="B828" s="87" t="s">
        <v>1632</v>
      </c>
      <c r="C828" s="52" t="s">
        <v>1631</v>
      </c>
      <c r="D828" s="244">
        <v>149699</v>
      </c>
      <c r="E828" s="244">
        <v>265953.65999999997</v>
      </c>
      <c r="F828" s="54">
        <f t="shared" si="190"/>
        <v>177.65894227750351</v>
      </c>
    </row>
    <row r="829" spans="1:6" ht="12.75" customHeight="1">
      <c r="A829" s="55">
        <v>38117</v>
      </c>
      <c r="B829" s="87" t="s">
        <v>1633</v>
      </c>
      <c r="C829" s="52" t="s">
        <v>1634</v>
      </c>
      <c r="D829" s="244">
        <v>244110</v>
      </c>
      <c r="E829" s="244">
        <v>100</v>
      </c>
      <c r="F829" s="54">
        <f t="shared" si="190"/>
        <v>4.0965138666994388E-2</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4">
      <c r="A843" s="55" t="s">
        <v>1661</v>
      </c>
      <c r="B843" s="87" t="s">
        <v>1662</v>
      </c>
      <c r="C843" s="56" t="s">
        <v>1661</v>
      </c>
      <c r="D843" s="244"/>
      <c r="E843" s="244"/>
      <c r="F843" s="54" t="str">
        <f t="shared" si="190"/>
        <v>-</v>
      </c>
    </row>
    <row r="844" spans="1:6" ht="24">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4">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24">
      <c r="A848" s="55">
        <v>81332</v>
      </c>
      <c r="B848" s="87" t="s">
        <v>1671</v>
      </c>
      <c r="C848" s="52" t="s">
        <v>1672</v>
      </c>
      <c r="D848" s="244"/>
      <c r="E848" s="244"/>
      <c r="F848" s="54" t="str">
        <f t="shared" si="190"/>
        <v>-</v>
      </c>
    </row>
    <row r="849" spans="1:6" ht="24">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4">
      <c r="A852" s="55">
        <v>81532</v>
      </c>
      <c r="B852" s="234" t="s">
        <v>1679</v>
      </c>
      <c r="C852" s="52" t="s">
        <v>1680</v>
      </c>
      <c r="D852" s="244"/>
      <c r="E852" s="244"/>
      <c r="F852" s="54" t="str">
        <f t="shared" si="190"/>
        <v>-</v>
      </c>
    </row>
    <row r="853" spans="1:6" ht="24">
      <c r="A853" s="55">
        <v>81542</v>
      </c>
      <c r="B853" s="234" t="s">
        <v>1681</v>
      </c>
      <c r="C853" s="52" t="s">
        <v>1682</v>
      </c>
      <c r="D853" s="244"/>
      <c r="E853" s="244"/>
      <c r="F853" s="54" t="str">
        <f t="shared" si="190"/>
        <v>-</v>
      </c>
    </row>
    <row r="854" spans="1:6" ht="24">
      <c r="A854" s="55">
        <v>81552</v>
      </c>
      <c r="B854" s="87" t="s">
        <v>1683</v>
      </c>
      <c r="C854" s="52" t="s">
        <v>1684</v>
      </c>
      <c r="D854" s="244"/>
      <c r="E854" s="244"/>
      <c r="F854" s="54" t="str">
        <f t="shared" si="190"/>
        <v>-</v>
      </c>
    </row>
    <row r="855" spans="1:6" ht="24">
      <c r="A855" s="55">
        <v>81631</v>
      </c>
      <c r="B855" s="234" t="s">
        <v>1685</v>
      </c>
      <c r="C855" s="52" t="s">
        <v>1686</v>
      </c>
      <c r="D855" s="244"/>
      <c r="E855" s="244"/>
      <c r="F855" s="54" t="str">
        <f t="shared" si="190"/>
        <v>-</v>
      </c>
    </row>
    <row r="856" spans="1:6" ht="24">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4">
      <c r="A869" s="55">
        <v>81761</v>
      </c>
      <c r="B869" s="234" t="s">
        <v>1713</v>
      </c>
      <c r="C869" s="52" t="s">
        <v>1714</v>
      </c>
      <c r="D869" s="244"/>
      <c r="E869" s="244"/>
      <c r="F869" s="54" t="str">
        <f t="shared" si="190"/>
        <v>-</v>
      </c>
    </row>
    <row r="870" spans="1:6" ht="24">
      <c r="A870" s="55">
        <v>81762</v>
      </c>
      <c r="B870" s="234" t="s">
        <v>1715</v>
      </c>
      <c r="C870" s="52" t="s">
        <v>1716</v>
      </c>
      <c r="D870" s="244"/>
      <c r="E870" s="244"/>
      <c r="F870" s="54" t="str">
        <f t="shared" si="190"/>
        <v>-</v>
      </c>
    </row>
    <row r="871" spans="1:6" ht="24">
      <c r="A871" s="55">
        <v>81771</v>
      </c>
      <c r="B871" s="87" t="s">
        <v>1717</v>
      </c>
      <c r="C871" s="52" t="s">
        <v>1718</v>
      </c>
      <c r="D871" s="244"/>
      <c r="E871" s="244"/>
      <c r="F871" s="54" t="str">
        <f t="shared" si="190"/>
        <v>-</v>
      </c>
    </row>
    <row r="872" spans="1:6" ht="24">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24">
      <c r="A882" s="55">
        <v>84242</v>
      </c>
      <c r="B882" s="87" t="s">
        <v>1739</v>
      </c>
      <c r="C882" s="52" t="s">
        <v>1740</v>
      </c>
      <c r="D882" s="244"/>
      <c r="E882" s="244"/>
      <c r="F882" s="54" t="str">
        <f t="shared" si="190"/>
        <v>-</v>
      </c>
    </row>
    <row r="883" spans="1:6" ht="24">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24">
      <c r="A885" s="55">
        <v>84431</v>
      </c>
      <c r="B885" s="87" t="s">
        <v>1745</v>
      </c>
      <c r="C885" s="52" t="s">
        <v>1746</v>
      </c>
      <c r="D885" s="244"/>
      <c r="E885" s="244"/>
      <c r="F885" s="54" t="str">
        <f t="shared" si="190"/>
        <v>-</v>
      </c>
    </row>
    <row r="886" spans="1:6" ht="24">
      <c r="A886" s="55">
        <v>84432</v>
      </c>
      <c r="B886" s="87" t="s">
        <v>1747</v>
      </c>
      <c r="C886" s="52" t="s">
        <v>1748</v>
      </c>
      <c r="D886" s="244"/>
      <c r="E886" s="244"/>
      <c r="F886" s="54" t="str">
        <f t="shared" si="190"/>
        <v>-</v>
      </c>
    </row>
    <row r="887" spans="1:6" ht="24">
      <c r="A887" s="55" t="s">
        <v>1749</v>
      </c>
      <c r="B887" s="87" t="s">
        <v>1750</v>
      </c>
      <c r="C887" s="52" t="s">
        <v>1749</v>
      </c>
      <c r="D887" s="244"/>
      <c r="E887" s="244"/>
      <c r="F887" s="54" t="str">
        <f t="shared" si="190"/>
        <v>-</v>
      </c>
    </row>
    <row r="888" spans="1:6" ht="24">
      <c r="A888" s="55">
        <v>84442</v>
      </c>
      <c r="B888" s="87" t="s">
        <v>1751</v>
      </c>
      <c r="C888" s="52" t="s">
        <v>1752</v>
      </c>
      <c r="D888" s="244"/>
      <c r="E888" s="244"/>
      <c r="F888" s="54" t="str">
        <f t="shared" si="190"/>
        <v>-</v>
      </c>
    </row>
    <row r="889" spans="1:6" ht="24">
      <c r="A889" s="55">
        <v>84452</v>
      </c>
      <c r="B889" s="234" t="s">
        <v>1753</v>
      </c>
      <c r="C889" s="52" t="s">
        <v>1754</v>
      </c>
      <c r="D889" s="244"/>
      <c r="E889" s="244"/>
      <c r="F889" s="54" t="str">
        <f t="shared" si="190"/>
        <v>-</v>
      </c>
    </row>
    <row r="890" spans="1:6" ht="24">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24">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4">
      <c r="A910" s="55">
        <v>84761</v>
      </c>
      <c r="B910" s="234" t="s">
        <v>1795</v>
      </c>
      <c r="C910" s="52" t="s">
        <v>1796</v>
      </c>
      <c r="D910" s="244"/>
      <c r="E910" s="244"/>
      <c r="F910" s="54" t="str">
        <f t="shared" si="190"/>
        <v>-</v>
      </c>
    </row>
    <row r="911" spans="1:6" ht="24">
      <c r="A911" s="55">
        <v>84762</v>
      </c>
      <c r="B911" s="234" t="s">
        <v>1797</v>
      </c>
      <c r="C911" s="52" t="s">
        <v>1798</v>
      </c>
      <c r="D911" s="244"/>
      <c r="E911" s="244"/>
      <c r="F911" s="54" t="str">
        <f t="shared" si="190"/>
        <v>-</v>
      </c>
    </row>
    <row r="912" spans="1:6" ht="24">
      <c r="A912" s="55" t="s">
        <v>1799</v>
      </c>
      <c r="B912" s="87" t="s">
        <v>1800</v>
      </c>
      <c r="C912" s="52" t="s">
        <v>1799</v>
      </c>
      <c r="D912" s="244"/>
      <c r="E912" s="244"/>
      <c r="F912" s="54" t="str">
        <f t="shared" si="190"/>
        <v>-</v>
      </c>
    </row>
    <row r="913" spans="1:6" ht="24">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4">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24">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24">
      <c r="A921" s="55">
        <v>51532</v>
      </c>
      <c r="B921" s="87" t="s">
        <v>1817</v>
      </c>
      <c r="C921" s="52" t="s">
        <v>1818</v>
      </c>
      <c r="D921" s="244"/>
      <c r="E921" s="244"/>
      <c r="F921" s="54" t="str">
        <f t="shared" si="190"/>
        <v>-</v>
      </c>
    </row>
    <row r="922" spans="1:6" ht="24">
      <c r="A922" s="55">
        <v>51542</v>
      </c>
      <c r="B922" s="87" t="s">
        <v>1819</v>
      </c>
      <c r="C922" s="52" t="s">
        <v>1820</v>
      </c>
      <c r="D922" s="244"/>
      <c r="E922" s="244"/>
      <c r="F922" s="54" t="str">
        <f t="shared" si="190"/>
        <v>-</v>
      </c>
    </row>
    <row r="923" spans="1:6" ht="24">
      <c r="A923" s="55">
        <v>51552</v>
      </c>
      <c r="B923" s="234" t="s">
        <v>1821</v>
      </c>
      <c r="C923" s="52" t="s">
        <v>1822</v>
      </c>
      <c r="D923" s="244"/>
      <c r="E923" s="244"/>
      <c r="F923" s="54" t="str">
        <f t="shared" si="190"/>
        <v>-</v>
      </c>
    </row>
    <row r="924" spans="1:6" ht="24">
      <c r="A924" s="55">
        <v>51631</v>
      </c>
      <c r="B924" s="87" t="s">
        <v>1823</v>
      </c>
      <c r="C924" s="52" t="s">
        <v>1824</v>
      </c>
      <c r="D924" s="244"/>
      <c r="E924" s="244"/>
      <c r="F924" s="54" t="str">
        <f t="shared" si="190"/>
        <v>-</v>
      </c>
    </row>
    <row r="925" spans="1:6" ht="24">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4">
      <c r="A938" s="55">
        <v>51761</v>
      </c>
      <c r="B938" s="87" t="s">
        <v>1851</v>
      </c>
      <c r="C938" s="52" t="s">
        <v>1852</v>
      </c>
      <c r="D938" s="244"/>
      <c r="E938" s="244"/>
      <c r="F938" s="54" t="str">
        <f t="shared" si="190"/>
        <v>-</v>
      </c>
    </row>
    <row r="939" spans="1:6" ht="24">
      <c r="A939" s="55">
        <v>51762</v>
      </c>
      <c r="B939" s="87" t="s">
        <v>1853</v>
      </c>
      <c r="C939" s="52" t="s">
        <v>1854</v>
      </c>
      <c r="D939" s="244"/>
      <c r="E939" s="244"/>
      <c r="F939" s="54" t="str">
        <f t="shared" si="190"/>
        <v>-</v>
      </c>
    </row>
    <row r="940" spans="1:6" ht="24">
      <c r="A940" s="55">
        <v>51771</v>
      </c>
      <c r="B940" s="87" t="s">
        <v>1855</v>
      </c>
      <c r="C940" s="52" t="s">
        <v>1856</v>
      </c>
      <c r="D940" s="244"/>
      <c r="E940" s="244"/>
      <c r="F940" s="54" t="str">
        <f t="shared" si="190"/>
        <v>-</v>
      </c>
    </row>
    <row r="941" spans="1:6" ht="24">
      <c r="A941" s="55">
        <v>51772</v>
      </c>
      <c r="B941" s="87" t="s">
        <v>1857</v>
      </c>
      <c r="C941" s="52" t="s">
        <v>1858</v>
      </c>
      <c r="D941" s="244"/>
      <c r="E941" s="244"/>
      <c r="F941" s="54" t="str">
        <f t="shared" si="190"/>
        <v>-</v>
      </c>
    </row>
    <row r="942" spans="1:6" ht="24">
      <c r="A942" s="55">
        <v>54132</v>
      </c>
      <c r="B942" s="87" t="s">
        <v>1859</v>
      </c>
      <c r="C942" s="52" t="s">
        <v>1860</v>
      </c>
      <c r="D942" s="244"/>
      <c r="E942" s="244"/>
      <c r="F942" s="54" t="str">
        <f t="shared" si="190"/>
        <v>-</v>
      </c>
    </row>
    <row r="943" spans="1:6" ht="24">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24">
      <c r="A945" s="55">
        <v>54162</v>
      </c>
      <c r="B945" s="87" t="s">
        <v>1865</v>
      </c>
      <c r="C945" s="52" t="s">
        <v>1866</v>
      </c>
      <c r="D945" s="244"/>
      <c r="E945" s="244"/>
      <c r="F945" s="54" t="str">
        <f t="shared" si="190"/>
        <v>-</v>
      </c>
    </row>
    <row r="946" spans="1:6" ht="24">
      <c r="A946" s="55">
        <v>54221</v>
      </c>
      <c r="B946" s="234" t="s">
        <v>1867</v>
      </c>
      <c r="C946" s="52" t="s">
        <v>1868</v>
      </c>
      <c r="D946" s="244"/>
      <c r="E946" s="244"/>
      <c r="F946" s="54" t="str">
        <f t="shared" si="190"/>
        <v>-</v>
      </c>
    </row>
    <row r="947" spans="1:6" ht="24">
      <c r="A947" s="55">
        <v>54222</v>
      </c>
      <c r="B947" s="234" t="s">
        <v>1869</v>
      </c>
      <c r="C947" s="52" t="s">
        <v>1870</v>
      </c>
      <c r="D947" s="244"/>
      <c r="E947" s="244"/>
      <c r="F947" s="54" t="str">
        <f t="shared" si="190"/>
        <v>-</v>
      </c>
    </row>
    <row r="948" spans="1:6" ht="24">
      <c r="A948" s="55" t="s">
        <v>1871</v>
      </c>
      <c r="B948" s="87" t="s">
        <v>1872</v>
      </c>
      <c r="C948" s="52" t="s">
        <v>1871</v>
      </c>
      <c r="D948" s="244"/>
      <c r="E948" s="244"/>
      <c r="F948" s="54" t="str">
        <f t="shared" si="190"/>
        <v>-</v>
      </c>
    </row>
    <row r="949" spans="1:6" ht="24">
      <c r="A949" s="55">
        <v>54232</v>
      </c>
      <c r="B949" s="234" t="s">
        <v>1873</v>
      </c>
      <c r="C949" s="52" t="s">
        <v>1874</v>
      </c>
      <c r="D949" s="244"/>
      <c r="E949" s="244"/>
      <c r="F949" s="54" t="str">
        <f t="shared" si="190"/>
        <v>-</v>
      </c>
    </row>
    <row r="950" spans="1:6" ht="24">
      <c r="A950" s="55">
        <v>54242</v>
      </c>
      <c r="B950" s="87" t="s">
        <v>1875</v>
      </c>
      <c r="C950" s="52" t="s">
        <v>1876</v>
      </c>
      <c r="D950" s="244"/>
      <c r="E950" s="244"/>
      <c r="F950" s="54" t="str">
        <f t="shared" si="190"/>
        <v>-</v>
      </c>
    </row>
    <row r="951" spans="1:6" ht="24">
      <c r="A951" s="55" t="s">
        <v>1877</v>
      </c>
      <c r="B951" s="87" t="s">
        <v>1878</v>
      </c>
      <c r="C951" s="52" t="s">
        <v>1877</v>
      </c>
      <c r="D951" s="244"/>
      <c r="E951" s="244"/>
      <c r="F951" s="54" t="str">
        <f t="shared" si="190"/>
        <v>-</v>
      </c>
    </row>
    <row r="952" spans="1:6" ht="24">
      <c r="A952" s="55">
        <v>54312</v>
      </c>
      <c r="B952" s="234" t="s">
        <v>1879</v>
      </c>
      <c r="C952" s="52" t="s">
        <v>1880</v>
      </c>
      <c r="D952" s="244"/>
      <c r="E952" s="244"/>
      <c r="F952" s="54" t="str">
        <f t="shared" si="190"/>
        <v>-</v>
      </c>
    </row>
    <row r="953" spans="1:6" ht="24">
      <c r="A953" s="55">
        <v>54431</v>
      </c>
      <c r="B953" s="87" t="s">
        <v>1881</v>
      </c>
      <c r="C953" s="52" t="s">
        <v>1882</v>
      </c>
      <c r="D953" s="244"/>
      <c r="E953" s="244"/>
      <c r="F953" s="54" t="str">
        <f t="shared" si="190"/>
        <v>-</v>
      </c>
    </row>
    <row r="954" spans="1:6" ht="24">
      <c r="A954" s="55">
        <v>54432</v>
      </c>
      <c r="B954" s="87" t="s">
        <v>1883</v>
      </c>
      <c r="C954" s="52" t="s">
        <v>1884</v>
      </c>
      <c r="D954" s="244"/>
      <c r="E954" s="244"/>
      <c r="F954" s="54" t="str">
        <f t="shared" si="190"/>
        <v>-</v>
      </c>
    </row>
    <row r="955" spans="1:6" ht="24">
      <c r="A955" s="55" t="s">
        <v>1885</v>
      </c>
      <c r="B955" s="87" t="s">
        <v>1886</v>
      </c>
      <c r="C955" s="52" t="s">
        <v>1885</v>
      </c>
      <c r="D955" s="244"/>
      <c r="E955" s="244"/>
      <c r="F955" s="54" t="str">
        <f t="shared" si="190"/>
        <v>-</v>
      </c>
    </row>
    <row r="956" spans="1:6" ht="24">
      <c r="A956" s="55">
        <v>54442</v>
      </c>
      <c r="B956" s="87" t="s">
        <v>1887</v>
      </c>
      <c r="C956" s="52" t="s">
        <v>1888</v>
      </c>
      <c r="D956" s="244"/>
      <c r="E956" s="244"/>
      <c r="F956" s="54" t="str">
        <f t="shared" si="190"/>
        <v>-</v>
      </c>
    </row>
    <row r="957" spans="1:6" ht="24">
      <c r="A957" s="55">
        <v>54452</v>
      </c>
      <c r="B957" s="87" t="s">
        <v>1889</v>
      </c>
      <c r="C957" s="52" t="s">
        <v>1890</v>
      </c>
      <c r="D957" s="244"/>
      <c r="E957" s="244"/>
      <c r="F957" s="54" t="str">
        <f t="shared" si="190"/>
        <v>-</v>
      </c>
    </row>
    <row r="958" spans="1:6" ht="24">
      <c r="A958" s="55" t="s">
        <v>1891</v>
      </c>
      <c r="B958" s="87" t="s">
        <v>1892</v>
      </c>
      <c r="C958" s="52" t="s">
        <v>1891</v>
      </c>
      <c r="D958" s="244"/>
      <c r="E958" s="244"/>
      <c r="F958" s="54" t="str">
        <f t="shared" si="190"/>
        <v>-</v>
      </c>
    </row>
    <row r="959" spans="1:6" ht="24">
      <c r="A959" s="55">
        <v>54461</v>
      </c>
      <c r="B959" s="87" t="s">
        <v>1893</v>
      </c>
      <c r="C959" s="52" t="s">
        <v>1894</v>
      </c>
      <c r="D959" s="244"/>
      <c r="E959" s="244"/>
      <c r="F959" s="54" t="str">
        <f t="shared" si="190"/>
        <v>-</v>
      </c>
    </row>
    <row r="960" spans="1:6" ht="24">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4">
      <c r="A962" s="55">
        <v>54472</v>
      </c>
      <c r="B962" s="234" t="s">
        <v>1899</v>
      </c>
      <c r="C962" s="52" t="s">
        <v>1900</v>
      </c>
      <c r="D962" s="244"/>
      <c r="E962" s="244"/>
      <c r="F962" s="54" t="str">
        <f t="shared" si="190"/>
        <v>-</v>
      </c>
    </row>
    <row r="963" spans="1:6" ht="24">
      <c r="A963" s="55">
        <v>54482</v>
      </c>
      <c r="B963" s="234" t="s">
        <v>1901</v>
      </c>
      <c r="C963" s="52" t="s">
        <v>1902</v>
      </c>
      <c r="D963" s="244"/>
      <c r="E963" s="244"/>
      <c r="F963" s="54" t="str">
        <f t="shared" si="190"/>
        <v>-</v>
      </c>
    </row>
    <row r="964" spans="1:6" ht="24">
      <c r="A964" s="55" t="s">
        <v>1903</v>
      </c>
      <c r="B964" s="234" t="s">
        <v>1904</v>
      </c>
      <c r="C964" s="52" t="s">
        <v>1903</v>
      </c>
      <c r="D964" s="244"/>
      <c r="E964" s="244"/>
      <c r="F964" s="54" t="str">
        <f t="shared" si="190"/>
        <v>-</v>
      </c>
    </row>
    <row r="965" spans="1:6" ht="24">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24">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24">
      <c r="A976" s="55">
        <v>54751</v>
      </c>
      <c r="B976" s="87" t="s">
        <v>1927</v>
      </c>
      <c r="C976" s="52" t="s">
        <v>1928</v>
      </c>
      <c r="D976" s="244"/>
      <c r="E976" s="244"/>
      <c r="F976" s="54" t="str">
        <f t="shared" si="190"/>
        <v>-</v>
      </c>
    </row>
    <row r="977" spans="1:6" ht="24">
      <c r="A977" s="55">
        <v>54752</v>
      </c>
      <c r="B977" s="87" t="s">
        <v>1929</v>
      </c>
      <c r="C977" s="52" t="s">
        <v>1930</v>
      </c>
      <c r="D977" s="244"/>
      <c r="E977" s="244"/>
      <c r="F977" s="54" t="str">
        <f t="shared" si="190"/>
        <v>-</v>
      </c>
    </row>
    <row r="978" spans="1:6" ht="24">
      <c r="A978" s="55">
        <v>54761</v>
      </c>
      <c r="B978" s="87" t="s">
        <v>1931</v>
      </c>
      <c r="C978" s="52" t="s">
        <v>1932</v>
      </c>
      <c r="D978" s="244"/>
      <c r="E978" s="244"/>
      <c r="F978" s="54" t="str">
        <f t="shared" si="190"/>
        <v>-</v>
      </c>
    </row>
    <row r="979" spans="1:6" ht="24">
      <c r="A979" s="55">
        <v>54762</v>
      </c>
      <c r="B979" s="87" t="s">
        <v>1933</v>
      </c>
      <c r="C979" s="52" t="s">
        <v>1934</v>
      </c>
      <c r="D979" s="244"/>
      <c r="E979" s="244"/>
      <c r="F979" s="54" t="str">
        <f t="shared" si="190"/>
        <v>-</v>
      </c>
    </row>
    <row r="980" spans="1:6" ht="24">
      <c r="A980" s="55">
        <v>54771</v>
      </c>
      <c r="B980" s="87" t="s">
        <v>1935</v>
      </c>
      <c r="C980" s="52" t="s">
        <v>1936</v>
      </c>
      <c r="D980" s="244"/>
      <c r="E980" s="244"/>
      <c r="F980" s="54" t="str">
        <f t="shared" ref="F980:F982" si="191">IF(D980&lt;&gt;0,IF(E980/D980&gt;=100,"&gt;&gt;100",E980/D980*100),"-")</f>
        <v>-</v>
      </c>
    </row>
    <row r="981" spans="1:6" ht="24">
      <c r="A981" s="55">
        <v>54772</v>
      </c>
      <c r="B981" s="87" t="s">
        <v>1937</v>
      </c>
      <c r="C981" s="52" t="s">
        <v>1938</v>
      </c>
      <c r="D981" s="244"/>
      <c r="E981" s="244"/>
      <c r="F981" s="54" t="str">
        <f t="shared" si="191"/>
        <v>-</v>
      </c>
    </row>
    <row r="982" spans="1:6" ht="24">
      <c r="A982" s="57">
        <v>55312</v>
      </c>
      <c r="B982" s="235" t="s">
        <v>1939</v>
      </c>
      <c r="C982" s="58" t="s">
        <v>1940</v>
      </c>
      <c r="D982" s="245"/>
      <c r="E982" s="245"/>
      <c r="F982" s="59" t="str">
        <f t="shared" si="191"/>
        <v>-</v>
      </c>
    </row>
    <row r="983" spans="1:6" ht="20.100000000000001" customHeight="1">
      <c r="A983" s="350" t="s">
        <v>1941</v>
      </c>
      <c r="B983" s="351"/>
      <c r="C983" s="68"/>
      <c r="D983" s="75"/>
      <c r="E983" s="75"/>
      <c r="F983" s="76"/>
    </row>
    <row r="984" spans="1:6" ht="39" customHeight="1">
      <c r="A984" s="202" t="s">
        <v>1942</v>
      </c>
      <c r="B984" s="198" t="s">
        <v>40</v>
      </c>
      <c r="C984" s="222" t="s">
        <v>41</v>
      </c>
      <c r="D984" s="67" t="s">
        <v>1943</v>
      </c>
      <c r="E984" s="69" t="s">
        <v>1944</v>
      </c>
      <c r="F984" s="67" t="s">
        <v>51</v>
      </c>
    </row>
    <row r="985" spans="1:6" ht="36">
      <c r="A985" s="70" t="s">
        <v>1945</v>
      </c>
      <c r="B985" s="192" t="s">
        <v>1946</v>
      </c>
      <c r="C985" s="71" t="s">
        <v>1947</v>
      </c>
      <c r="D985" s="246"/>
      <c r="E985" s="246"/>
      <c r="F985" s="65" t="str">
        <f t="shared" ref="F985:F992" si="192">IF(D985&lt;&gt;0,IF(E985/D985&gt;=100,"&gt;&gt;100",E985/D985*100),"-")</f>
        <v>-</v>
      </c>
    </row>
    <row r="986" spans="1:6" ht="24">
      <c r="A986" s="55" t="s">
        <v>1948</v>
      </c>
      <c r="B986" s="87" t="s">
        <v>1949</v>
      </c>
      <c r="C986" s="52" t="s">
        <v>1948</v>
      </c>
      <c r="D986" s="247"/>
      <c r="E986" s="247"/>
      <c r="F986" s="54" t="str">
        <f t="shared" si="192"/>
        <v>-</v>
      </c>
    </row>
    <row r="987" spans="1:6" ht="24">
      <c r="A987" s="55" t="s">
        <v>1950</v>
      </c>
      <c r="B987" s="87" t="s">
        <v>1951</v>
      </c>
      <c r="C987" s="52" t="s">
        <v>1950</v>
      </c>
      <c r="D987" s="247"/>
      <c r="E987" s="247"/>
      <c r="F987" s="54" t="str">
        <f t="shared" si="192"/>
        <v>-</v>
      </c>
    </row>
    <row r="988" spans="1:6" ht="24">
      <c r="A988" s="55">
        <v>26454</v>
      </c>
      <c r="B988" s="87" t="s">
        <v>1952</v>
      </c>
      <c r="C988" s="52" t="s">
        <v>1953</v>
      </c>
      <c r="D988" s="247"/>
      <c r="E988" s="247"/>
      <c r="F988" s="54" t="str">
        <f t="shared" si="192"/>
        <v>-</v>
      </c>
    </row>
    <row r="989" spans="1:6" ht="12.75" customHeight="1">
      <c r="A989" s="55" t="s">
        <v>1954</v>
      </c>
      <c r="B989" s="87" t="s">
        <v>1955</v>
      </c>
      <c r="C989" s="52" t="s">
        <v>1954</v>
      </c>
      <c r="D989" s="247"/>
      <c r="E989" s="247"/>
      <c r="F989" s="54" t="str">
        <f t="shared" si="192"/>
        <v>-</v>
      </c>
    </row>
    <row r="990" spans="1:6" ht="36">
      <c r="A990" s="55" t="s">
        <v>1956</v>
      </c>
      <c r="B990" s="87" t="s">
        <v>1957</v>
      </c>
      <c r="C990" s="52" t="s">
        <v>1958</v>
      </c>
      <c r="D990" s="247"/>
      <c r="E990" s="247"/>
      <c r="F990" s="54" t="str">
        <f t="shared" si="192"/>
        <v>-</v>
      </c>
    </row>
    <row r="991" spans="1:6" ht="12.75" customHeight="1">
      <c r="A991" s="55" t="s">
        <v>1959</v>
      </c>
      <c r="B991" s="87" t="s">
        <v>1960</v>
      </c>
      <c r="C991" s="52" t="s">
        <v>1959</v>
      </c>
      <c r="D991" s="247"/>
      <c r="E991" s="247"/>
      <c r="F991" s="54" t="str">
        <f t="shared" si="192"/>
        <v>-</v>
      </c>
    </row>
    <row r="992" spans="1:6" ht="24">
      <c r="A992" s="57">
        <v>26534</v>
      </c>
      <c r="B992" s="235" t="s">
        <v>1961</v>
      </c>
      <c r="C992" s="58" t="s">
        <v>1962</v>
      </c>
      <c r="D992" s="248"/>
      <c r="E992" s="248"/>
      <c r="F992" s="59" t="str">
        <f t="shared" si="192"/>
        <v>-</v>
      </c>
    </row>
    <row r="993" spans="1:6" ht="15" customHeight="1">
      <c r="A993" s="190"/>
      <c r="B993" s="213"/>
      <c r="C993" s="223"/>
      <c r="D993" s="73"/>
      <c r="E993" s="73"/>
      <c r="F993" s="73"/>
    </row>
    <row r="994" spans="1:6" ht="15" customHeight="1">
      <c r="A994" s="190"/>
      <c r="B994" s="213"/>
      <c r="C994" s="223"/>
      <c r="D994" s="348"/>
      <c r="E994" s="349"/>
      <c r="F994" s="73"/>
    </row>
    <row r="995" spans="1:6" ht="15" customHeight="1">
      <c r="A995" s="190"/>
      <c r="B995" s="213"/>
      <c r="C995" s="223"/>
      <c r="D995" s="348"/>
      <c r="E995" s="349"/>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E289" sqref="E289"/>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8"/>
      <c r="B1" s="299"/>
      <c r="C1" s="298"/>
      <c r="D1" s="300"/>
      <c r="E1" s="300"/>
      <c r="F1" s="300"/>
    </row>
    <row r="2" spans="1:25" ht="50.1" customHeight="1">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c r="A3" s="301" t="s">
        <v>48</v>
      </c>
      <c r="B3" s="302" t="s">
        <v>40</v>
      </c>
      <c r="C3" s="303" t="s">
        <v>41</v>
      </c>
      <c r="D3" s="304" t="s">
        <v>1963</v>
      </c>
      <c r="E3" s="302" t="s">
        <v>1964</v>
      </c>
      <c r="F3" s="305" t="s">
        <v>51</v>
      </c>
    </row>
    <row r="4" spans="1:25" s="226" customFormat="1" ht="12" customHeight="1">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7563150</v>
      </c>
      <c r="E6" s="231">
        <f t="shared" si="0"/>
        <v>7594456.6099999994</v>
      </c>
      <c r="F6" s="232">
        <f t="shared" ref="F6:F260" si="1">IF(D6&gt;0,IF(E6/D6&gt;=100,"&gt;&gt;100",E6/D6*100),"-")</f>
        <v>100.41393612449838</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5137962</v>
      </c>
      <c r="E7" s="106">
        <f t="shared" si="2"/>
        <v>5780355.8999999994</v>
      </c>
      <c r="F7" s="95">
        <f t="shared" si="1"/>
        <v>112.50289317048276</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259655</v>
      </c>
      <c r="E8" s="106">
        <f>E9+E10-E11</f>
        <v>259655</v>
      </c>
      <c r="F8" s="95">
        <f t="shared" si="1"/>
        <v>100</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v>259655</v>
      </c>
      <c r="E9" s="249">
        <v>259655</v>
      </c>
      <c r="F9" s="95">
        <f t="shared" si="1"/>
        <v>100</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4878307</v>
      </c>
      <c r="E12" s="106">
        <f t="shared" si="3"/>
        <v>5520700.8999999994</v>
      </c>
      <c r="F12" s="95">
        <f t="shared" si="1"/>
        <v>113.1683778819168</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3723866</v>
      </c>
      <c r="E13" s="106">
        <f t="shared" si="4"/>
        <v>4276414.08</v>
      </c>
      <c r="F13" s="95">
        <f t="shared" si="1"/>
        <v>114.83802263561577</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10267103</v>
      </c>
      <c r="E15" s="249">
        <v>10886743.539999999</v>
      </c>
      <c r="F15" s="95">
        <f t="shared" si="1"/>
        <v>106.03520330905415</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v>667092</v>
      </c>
      <c r="E17" s="249">
        <v>667091.63</v>
      </c>
      <c r="F17" s="95">
        <f t="shared" si="1"/>
        <v>99.999944535386419</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7210329</v>
      </c>
      <c r="E18" s="249">
        <v>7277421.0899999999</v>
      </c>
      <c r="F18" s="95">
        <f t="shared" si="1"/>
        <v>100.93049970396635</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376442</v>
      </c>
      <c r="E19" s="106">
        <f t="shared" si="5"/>
        <v>452499.43000000017</v>
      </c>
      <c r="F19" s="95">
        <f t="shared" si="1"/>
        <v>120.20428910695411</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1618257</v>
      </c>
      <c r="E20" s="249">
        <v>1673724.85</v>
      </c>
      <c r="F20" s="95">
        <f t="shared" si="1"/>
        <v>103.42762923318114</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v>6182</v>
      </c>
      <c r="E21" s="249">
        <v>12781.2</v>
      </c>
      <c r="F21" s="95">
        <f t="shared" si="1"/>
        <v>206.74862504044</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46306</v>
      </c>
      <c r="E22" s="249">
        <v>57456.09</v>
      </c>
      <c r="F22" s="95">
        <f t="shared" si="1"/>
        <v>124.07914741070272</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v>3099</v>
      </c>
      <c r="E23" s="249">
        <v>3098.8</v>
      </c>
      <c r="F23" s="95">
        <f t="shared" si="1"/>
        <v>99.993546305259756</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v>51670</v>
      </c>
      <c r="E24" s="249">
        <v>51670.1</v>
      </c>
      <c r="F24" s="95">
        <f t="shared" si="1"/>
        <v>100.00019353590091</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v>126572</v>
      </c>
      <c r="E25" s="249">
        <v>88861.5</v>
      </c>
      <c r="F25" s="95">
        <f t="shared" si="1"/>
        <v>70.206285750402927</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100679</v>
      </c>
      <c r="E26" s="249">
        <v>100678.96</v>
      </c>
      <c r="F26" s="95">
        <f t="shared" si="1"/>
        <v>99.99996026976828</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1576323</v>
      </c>
      <c r="E28" s="249">
        <v>1535772.07</v>
      </c>
      <c r="F28" s="95">
        <f t="shared" si="1"/>
        <v>97.427498678887517</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v>1118</v>
      </c>
      <c r="E30" s="249">
        <v>0</v>
      </c>
      <c r="F30" s="95">
        <f t="shared" si="1"/>
        <v>0</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v>1118</v>
      </c>
      <c r="E34" s="249">
        <v>0</v>
      </c>
      <c r="F34" s="95">
        <f t="shared" si="1"/>
        <v>0</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777999</v>
      </c>
      <c r="E35" s="106">
        <f t="shared" si="7"/>
        <v>791787.3899999999</v>
      </c>
      <c r="F35" s="95">
        <f t="shared" si="1"/>
        <v>101.77228891039705</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v>1232591</v>
      </c>
      <c r="E36" s="249">
        <v>1478927.64</v>
      </c>
      <c r="F36" s="95">
        <f t="shared" si="1"/>
        <v>119.9852700530833</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v>272800</v>
      </c>
      <c r="E37" s="249">
        <v>272800</v>
      </c>
      <c r="F37" s="95">
        <f t="shared" si="1"/>
        <v>100</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v>727392</v>
      </c>
      <c r="E40" s="249">
        <v>959940.25</v>
      </c>
      <c r="F40" s="95">
        <f t="shared" si="1"/>
        <v>131.97014127183141</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v>7270</v>
      </c>
      <c r="E47" s="249">
        <v>7270</v>
      </c>
      <c r="F47" s="95">
        <f t="shared" si="1"/>
        <v>100</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v>7270</v>
      </c>
      <c r="E50" s="249">
        <v>7270</v>
      </c>
      <c r="F50" s="95">
        <f t="shared" si="1"/>
        <v>100</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v>1358193</v>
      </c>
      <c r="E54" s="249">
        <v>1400589.57</v>
      </c>
      <c r="F54" s="95">
        <f t="shared" si="1"/>
        <v>103.12154237284392</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v>1358193</v>
      </c>
      <c r="E55" s="249">
        <v>1400589.57</v>
      </c>
      <c r="F55" s="95">
        <f t="shared" si="1"/>
        <v>103.12154237284392</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2425188</v>
      </c>
      <c r="E68" s="106">
        <f t="shared" si="13"/>
        <v>1814100.71</v>
      </c>
      <c r="F68" s="95">
        <f t="shared" si="1"/>
        <v>74.80247758111949</v>
      </c>
      <c r="G68" s="89"/>
      <c r="H68" s="89"/>
      <c r="I68" s="89"/>
      <c r="J68" s="89"/>
      <c r="K68" s="89"/>
      <c r="L68" s="89"/>
      <c r="M68" s="89"/>
      <c r="N68" s="89"/>
      <c r="O68" s="89"/>
      <c r="P68" s="89"/>
      <c r="Q68" s="89"/>
      <c r="R68" s="89"/>
      <c r="S68" s="89"/>
      <c r="T68" s="89"/>
      <c r="U68" s="89"/>
      <c r="V68" s="89"/>
      <c r="W68" s="89"/>
      <c r="X68" s="89"/>
    </row>
    <row r="69" spans="1:24" ht="12.75" customHeight="1">
      <c r="A69" s="93" t="s">
        <v>34</v>
      </c>
      <c r="B69" s="88" t="s">
        <v>2069</v>
      </c>
      <c r="C69" s="94" t="s">
        <v>34</v>
      </c>
      <c r="D69" s="106">
        <f t="shared" ref="D69:E69" si="14">+D70+D75+D76+D77</f>
        <v>1214876</v>
      </c>
      <c r="E69" s="106">
        <f t="shared" si="14"/>
        <v>509858.89</v>
      </c>
      <c r="F69" s="95">
        <f t="shared" si="1"/>
        <v>41.967977801849734</v>
      </c>
      <c r="G69" s="89"/>
      <c r="H69" s="89"/>
      <c r="I69" s="89"/>
      <c r="J69" s="89"/>
      <c r="K69" s="89"/>
      <c r="L69" s="89"/>
      <c r="M69" s="89"/>
      <c r="N69" s="89"/>
      <c r="O69" s="89"/>
      <c r="P69" s="89"/>
      <c r="Q69" s="89"/>
      <c r="R69" s="89"/>
      <c r="S69" s="89"/>
      <c r="T69" s="89"/>
      <c r="U69" s="89"/>
      <c r="V69" s="89"/>
      <c r="W69" s="89"/>
      <c r="X69" s="89"/>
    </row>
    <row r="70" spans="1:24" ht="12.75" customHeight="1">
      <c r="A70" s="93" t="s">
        <v>2070</v>
      </c>
      <c r="B70" s="88" t="s">
        <v>2071</v>
      </c>
      <c r="C70" s="94" t="s">
        <v>2070</v>
      </c>
      <c r="D70" s="106">
        <f t="shared" ref="D70:E70" si="15">SUM(D71:D74)</f>
        <v>1214876</v>
      </c>
      <c r="E70" s="106">
        <f t="shared" si="15"/>
        <v>509858.89</v>
      </c>
      <c r="F70" s="95">
        <f t="shared" si="1"/>
        <v>41.967977801849734</v>
      </c>
      <c r="G70" s="89"/>
      <c r="H70" s="89"/>
      <c r="I70" s="89"/>
      <c r="J70" s="89"/>
      <c r="K70" s="89"/>
      <c r="L70" s="89"/>
      <c r="M70" s="89"/>
      <c r="N70" s="89"/>
      <c r="O70" s="89"/>
      <c r="P70" s="89"/>
      <c r="Q70" s="89"/>
      <c r="R70" s="89"/>
      <c r="S70" s="89"/>
      <c r="T70" s="89"/>
      <c r="U70" s="89"/>
      <c r="V70" s="89"/>
      <c r="W70" s="89"/>
      <c r="X70" s="89"/>
    </row>
    <row r="71" spans="1:24" ht="12.75" customHeight="1">
      <c r="A71" s="93" t="s">
        <v>2072</v>
      </c>
      <c r="B71" s="88" t="s">
        <v>2073</v>
      </c>
      <c r="C71" s="94" t="s">
        <v>2072</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2074</v>
      </c>
      <c r="B72" s="88" t="s">
        <v>2075</v>
      </c>
      <c r="C72" s="94" t="s">
        <v>2074</v>
      </c>
      <c r="D72" s="249">
        <v>1214875</v>
      </c>
      <c r="E72" s="249">
        <v>509858.39</v>
      </c>
      <c r="F72" s="95">
        <f t="shared" si="1"/>
        <v>41.967971190451692</v>
      </c>
      <c r="G72" s="89"/>
      <c r="H72" s="89"/>
      <c r="I72" s="89"/>
      <c r="J72" s="89"/>
      <c r="K72" s="89"/>
      <c r="L72" s="89"/>
      <c r="M72" s="89"/>
      <c r="N72" s="89"/>
      <c r="O72" s="89"/>
      <c r="P72" s="89"/>
      <c r="Q72" s="89"/>
      <c r="R72" s="89"/>
      <c r="S72" s="89"/>
      <c r="T72" s="89"/>
      <c r="U72" s="89"/>
      <c r="V72" s="89"/>
      <c r="W72" s="89"/>
      <c r="X72" s="89"/>
    </row>
    <row r="73" spans="1:24" ht="12.75" customHeight="1">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2078</v>
      </c>
      <c r="B74" s="88" t="s">
        <v>2079</v>
      </c>
      <c r="C74" s="94" t="s">
        <v>2078</v>
      </c>
      <c r="D74" s="249">
        <v>1</v>
      </c>
      <c r="E74" s="249">
        <v>0.5</v>
      </c>
      <c r="F74" s="95">
        <f t="shared" si="1"/>
        <v>50</v>
      </c>
      <c r="G74" s="89"/>
      <c r="H74" s="89"/>
      <c r="I74" s="89"/>
      <c r="J74" s="89"/>
      <c r="K74" s="89"/>
      <c r="L74" s="89"/>
      <c r="M74" s="89"/>
      <c r="N74" s="89"/>
      <c r="O74" s="89"/>
      <c r="P74" s="89"/>
      <c r="Q74" s="89"/>
      <c r="R74" s="89"/>
      <c r="S74" s="89"/>
      <c r="T74" s="89"/>
      <c r="U74" s="89"/>
      <c r="V74" s="89"/>
      <c r="W74" s="89"/>
      <c r="X74" s="89"/>
    </row>
    <row r="75" spans="1:24" ht="12.75" customHeight="1">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2082</v>
      </c>
      <c r="B76" s="88" t="s">
        <v>2083</v>
      </c>
      <c r="C76" s="94" t="s">
        <v>2082</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2086</v>
      </c>
      <c r="B78" s="88" t="s">
        <v>2087</v>
      </c>
      <c r="C78" s="94" t="s">
        <v>2086</v>
      </c>
      <c r="D78" s="106">
        <f>D79+SUM(D82:D84)-D85+D86</f>
        <v>132328</v>
      </c>
      <c r="E78" s="106">
        <f>E79+SUM(E82:E84)-E85+E86</f>
        <v>166145.34000000003</v>
      </c>
      <c r="F78" s="95">
        <f t="shared" si="1"/>
        <v>125.55569493984646</v>
      </c>
      <c r="G78" s="89"/>
      <c r="H78" s="89"/>
      <c r="I78" s="89"/>
      <c r="J78" s="89"/>
      <c r="K78" s="89"/>
      <c r="L78" s="89"/>
      <c r="M78" s="89"/>
      <c r="N78" s="89"/>
      <c r="O78" s="89"/>
      <c r="P78" s="89"/>
      <c r="Q78" s="89"/>
      <c r="R78" s="89"/>
      <c r="S78" s="89"/>
      <c r="T78" s="89"/>
      <c r="U78" s="89"/>
      <c r="V78" s="89"/>
      <c r="W78" s="89"/>
      <c r="X78" s="89"/>
    </row>
    <row r="79" spans="1:24" ht="12.75" customHeight="1">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2102</v>
      </c>
      <c r="B86" s="88" t="s">
        <v>2103</v>
      </c>
      <c r="C86" s="94" t="s">
        <v>2102</v>
      </c>
      <c r="D86" s="249">
        <v>132328</v>
      </c>
      <c r="E86" s="249">
        <f>175046.92-8901.58</f>
        <v>166145.34000000003</v>
      </c>
      <c r="F86" s="95">
        <f t="shared" si="1"/>
        <v>125.55569493984646</v>
      </c>
      <c r="G86" s="89"/>
      <c r="H86" s="89"/>
      <c r="I86" s="89"/>
      <c r="J86" s="89"/>
      <c r="K86" s="89"/>
      <c r="L86" s="89"/>
      <c r="M86" s="89"/>
      <c r="N86" s="89"/>
      <c r="O86" s="89"/>
      <c r="P86" s="89"/>
      <c r="Q86" s="89"/>
      <c r="R86" s="89"/>
      <c r="S86" s="89"/>
      <c r="T86" s="89"/>
      <c r="U86" s="89"/>
      <c r="V86" s="89"/>
      <c r="W86" s="89"/>
      <c r="X86" s="89"/>
    </row>
    <row r="87" spans="1:24" ht="12.75" customHeight="1">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2208</v>
      </c>
      <c r="B146" s="88" t="s">
        <v>2209</v>
      </c>
      <c r="C146" s="94" t="s">
        <v>2208</v>
      </c>
      <c r="D146" s="106">
        <f t="shared" ref="D146:E146" si="26">SUM(D147:D149)+SUM(D158:D162)-D163</f>
        <v>27301</v>
      </c>
      <c r="E146" s="106">
        <f t="shared" si="26"/>
        <v>13639.5</v>
      </c>
      <c r="F146" s="95">
        <f t="shared" si="1"/>
        <v>49.959708435588439</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2236</v>
      </c>
      <c r="B160" s="88" t="s">
        <v>2237</v>
      </c>
      <c r="C160" s="94" t="s">
        <v>2236</v>
      </c>
      <c r="D160" s="249">
        <v>27301</v>
      </c>
      <c r="E160" s="249">
        <v>13639.5</v>
      </c>
      <c r="F160" s="95">
        <f t="shared" si="1"/>
        <v>49.959708435588439</v>
      </c>
      <c r="G160" s="89"/>
      <c r="H160" s="89"/>
      <c r="I160" s="89"/>
      <c r="J160" s="89"/>
      <c r="K160" s="89"/>
      <c r="L160" s="89"/>
      <c r="M160" s="89"/>
      <c r="N160" s="89"/>
      <c r="O160" s="89"/>
      <c r="P160" s="89"/>
      <c r="Q160" s="89"/>
      <c r="R160" s="89"/>
      <c r="S160" s="89"/>
      <c r="T160" s="89"/>
      <c r="U160" s="89"/>
      <c r="V160" s="89"/>
      <c r="W160" s="89"/>
      <c r="X160" s="89"/>
    </row>
    <row r="161" spans="1:24" ht="24">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2256</v>
      </c>
      <c r="C170" s="94" t="s">
        <v>1288</v>
      </c>
      <c r="D170" s="106">
        <f t="shared" ref="D170:E170" si="29">SUM(D171:D173)</f>
        <v>1050683</v>
      </c>
      <c r="E170" s="106">
        <f t="shared" si="29"/>
        <v>1124456.98</v>
      </c>
      <c r="F170" s="95">
        <f t="shared" si="1"/>
        <v>107.02152599785093</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2261</v>
      </c>
      <c r="B173" s="88" t="s">
        <v>2262</v>
      </c>
      <c r="C173" s="94" t="s">
        <v>2261</v>
      </c>
      <c r="D173" s="249">
        <v>1050683</v>
      </c>
      <c r="E173" s="249">
        <v>1124456.98</v>
      </c>
      <c r="F173" s="95">
        <f t="shared" si="1"/>
        <v>107.02152599785093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2264</v>
      </c>
      <c r="C175" s="94" t="s">
        <v>2265</v>
      </c>
      <c r="D175" s="106">
        <f t="shared" ref="D175:E175" si="30">D176+D237</f>
        <v>7563150</v>
      </c>
      <c r="E175" s="106">
        <f t="shared" si="30"/>
        <v>7594456.6099999994</v>
      </c>
      <c r="F175" s="95">
        <f t="shared" si="1"/>
        <v>100.41393612449838</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2266</v>
      </c>
      <c r="B176" s="88" t="s">
        <v>2267</v>
      </c>
      <c r="C176" s="94" t="s">
        <v>2266</v>
      </c>
      <c r="D176" s="106">
        <f t="shared" ref="D176:E176" si="31">D177+D189+D190+D206+D234</f>
        <v>2227703</v>
      </c>
      <c r="E176" s="106">
        <f t="shared" si="31"/>
        <v>1640056.0599999998</v>
      </c>
      <c r="F176" s="95">
        <f t="shared" si="1"/>
        <v>73.620947675700037</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2268</v>
      </c>
      <c r="B177" s="88" t="s">
        <v>2269</v>
      </c>
      <c r="C177" s="94" t="s">
        <v>2268</v>
      </c>
      <c r="D177" s="106">
        <f t="shared" ref="D177:E177" si="32">SUM(D178:D180)+SUM(D184:D188)</f>
        <v>2217453</v>
      </c>
      <c r="E177" s="106">
        <f t="shared" si="32"/>
        <v>1638906.0599999998</v>
      </c>
      <c r="F177" s="95">
        <f t="shared" si="1"/>
        <v>73.909393344526336</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2270</v>
      </c>
      <c r="B178" s="88" t="s">
        <v>2271</v>
      </c>
      <c r="C178" s="94" t="s">
        <v>2270</v>
      </c>
      <c r="D178" s="249">
        <v>1013484</v>
      </c>
      <c r="E178" s="249">
        <v>1078972.8899999999</v>
      </c>
      <c r="F178" s="95">
        <f t="shared" si="1"/>
        <v>106.46175864641177</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2272</v>
      </c>
      <c r="B179" s="88" t="s">
        <v>2273</v>
      </c>
      <c r="C179" s="94" t="s">
        <v>2272</v>
      </c>
      <c r="D179" s="249">
        <v>160273</v>
      </c>
      <c r="E179" s="249">
        <v>129927.27</v>
      </c>
      <c r="F179" s="95">
        <f t="shared" si="1"/>
        <v>81.066224504439305</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2274</v>
      </c>
      <c r="B180" s="88" t="s">
        <v>2275</v>
      </c>
      <c r="C180" s="94" t="s">
        <v>2274</v>
      </c>
      <c r="D180" s="106">
        <f t="shared" ref="D180:E180" si="33">SUM(D181:D183)</f>
        <v>897</v>
      </c>
      <c r="E180" s="106">
        <f t="shared" si="33"/>
        <v>940.49</v>
      </c>
      <c r="F180" s="95">
        <f t="shared" si="1"/>
        <v>104.8483835005574</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2280</v>
      </c>
      <c r="B183" s="88" t="s">
        <v>2281</v>
      </c>
      <c r="C183" s="94" t="s">
        <v>2280</v>
      </c>
      <c r="D183" s="249">
        <v>897</v>
      </c>
      <c r="E183" s="249">
        <v>940.49</v>
      </c>
      <c r="F183" s="95">
        <f t="shared" si="1"/>
        <v>104.8483835005574</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2286</v>
      </c>
      <c r="B186" s="88" t="s">
        <v>2287</v>
      </c>
      <c r="C186" s="94" t="s">
        <v>2286</v>
      </c>
      <c r="D186" s="249">
        <v>0</v>
      </c>
      <c r="E186" s="249">
        <v>1.19</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2290</v>
      </c>
      <c r="B188" s="88" t="s">
        <v>2291</v>
      </c>
      <c r="C188" s="94" t="s">
        <v>2290</v>
      </c>
      <c r="D188" s="249">
        <v>1042799</v>
      </c>
      <c r="E188" s="249">
        <f>437965.8-8901.58</f>
        <v>429064.22</v>
      </c>
      <c r="F188" s="95">
        <f t="shared" si="1"/>
        <v>41.145438382660508</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2292</v>
      </c>
      <c r="B189" s="88" t="s">
        <v>2293</v>
      </c>
      <c r="C189" s="94" t="s">
        <v>2292</v>
      </c>
      <c r="D189" s="249">
        <v>10250</v>
      </c>
      <c r="E189" s="249">
        <v>1150</v>
      </c>
      <c r="F189" s="95">
        <f t="shared" si="1"/>
        <v>11.219512195121952</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2382</v>
      </c>
      <c r="B237" s="88" t="s">
        <v>2383</v>
      </c>
      <c r="C237" s="94" t="s">
        <v>2382</v>
      </c>
      <c r="D237" s="106">
        <f t="shared" ref="D237:E237" si="41">+D238+D245-D254+SUM(D255:D257)</f>
        <v>5335447</v>
      </c>
      <c r="E237" s="106">
        <f t="shared" si="41"/>
        <v>5954400.5499999998</v>
      </c>
      <c r="F237" s="95">
        <f t="shared" si="1"/>
        <v>111.60078152777078</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2384</v>
      </c>
      <c r="B238" s="88" t="s">
        <v>2385</v>
      </c>
      <c r="C238" s="94" t="s">
        <v>2384</v>
      </c>
      <c r="D238" s="106">
        <f t="shared" ref="D238:E238" si="42">D239-D242</f>
        <v>5137962</v>
      </c>
      <c r="E238" s="106">
        <f t="shared" si="42"/>
        <v>5780355.8999999994</v>
      </c>
      <c r="F238" s="95">
        <f t="shared" si="1"/>
        <v>112.50289317048276</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2386</v>
      </c>
      <c r="B239" s="88" t="s">
        <v>2387</v>
      </c>
      <c r="C239" s="94" t="s">
        <v>2386</v>
      </c>
      <c r="D239" s="106">
        <f t="shared" ref="D239:E239" si="43">SUM(D240:D241)</f>
        <v>5137962</v>
      </c>
      <c r="E239" s="106">
        <f t="shared" si="43"/>
        <v>5780355.8999999994</v>
      </c>
      <c r="F239" s="95">
        <f t="shared" si="1"/>
        <v>112.50289317048276</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2388</v>
      </c>
      <c r="B240" s="88" t="s">
        <v>2389</v>
      </c>
      <c r="C240" s="94" t="s">
        <v>2388</v>
      </c>
      <c r="D240" s="249">
        <v>4934263</v>
      </c>
      <c r="E240" s="249">
        <v>5450219.2199999997</v>
      </c>
      <c r="F240" s="95">
        <f t="shared" si="1"/>
        <v>110.45660152286167</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2390</v>
      </c>
      <c r="B241" s="88" t="s">
        <v>2391</v>
      </c>
      <c r="C241" s="94" t="s">
        <v>2390</v>
      </c>
      <c r="D241" s="249">
        <v>203699</v>
      </c>
      <c r="E241" s="249">
        <v>330136.68</v>
      </c>
      <c r="F241" s="95">
        <f t="shared" si="1"/>
        <v>162.07083981757398</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2398</v>
      </c>
      <c r="B245" s="88" t="s">
        <v>2399</v>
      </c>
      <c r="C245" s="94" t="s">
        <v>2398</v>
      </c>
      <c r="D245" s="106">
        <f t="shared" ref="D245:E245" si="45">D246-D250</f>
        <v>169703</v>
      </c>
      <c r="E245" s="106">
        <f t="shared" si="45"/>
        <v>160405.15</v>
      </c>
      <c r="F245" s="95">
        <f t="shared" si="1"/>
        <v>94.521104517893022</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2400</v>
      </c>
      <c r="B246" s="88" t="s">
        <v>2401</v>
      </c>
      <c r="C246" s="94" t="s">
        <v>2400</v>
      </c>
      <c r="D246" s="106">
        <f t="shared" ref="D246:E246" si="46">SUM(D247:D249)</f>
        <v>169703</v>
      </c>
      <c r="E246" s="106">
        <f t="shared" si="46"/>
        <v>160405.15</v>
      </c>
      <c r="F246" s="95">
        <f t="shared" si="1"/>
        <v>94.521104517893022</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2402</v>
      </c>
      <c r="C247" s="94" t="s">
        <v>621</v>
      </c>
      <c r="D247" s="249">
        <v>169703</v>
      </c>
      <c r="E247" s="249">
        <v>160405.15</v>
      </c>
      <c r="F247" s="95">
        <f t="shared" si="1"/>
        <v>94.521104517893022</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2412</v>
      </c>
      <c r="C255" s="94" t="s">
        <v>625</v>
      </c>
      <c r="D255" s="249">
        <v>27782</v>
      </c>
      <c r="E255" s="249">
        <v>13639.5</v>
      </c>
      <c r="F255" s="95">
        <f t="shared" si="1"/>
        <v>49.094737599884816</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2418</v>
      </c>
      <c r="B259" s="88" t="s">
        <v>2419</v>
      </c>
      <c r="C259" s="94" t="s">
        <v>2418</v>
      </c>
      <c r="D259" s="106">
        <f t="shared" ref="D259:E259" si="49">D260</f>
        <v>490680</v>
      </c>
      <c r="E259" s="106">
        <f t="shared" si="49"/>
        <v>490680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2420</v>
      </c>
      <c r="B260" s="98" t="s">
        <v>2421</v>
      </c>
      <c r="C260" s="94" t="s">
        <v>2420</v>
      </c>
      <c r="D260" s="250">
        <v>490680</v>
      </c>
      <c r="E260" s="250">
        <v>490680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2427</v>
      </c>
      <c r="B265" s="88" t="s">
        <v>2430</v>
      </c>
      <c r="C265" s="94" t="s">
        <v>2431</v>
      </c>
      <c r="D265" s="249">
        <v>27301</v>
      </c>
      <c r="E265" s="249">
        <v>13639.5</v>
      </c>
      <c r="F265" s="95">
        <f t="shared" si="50"/>
        <v>49.959708435588439</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2439</v>
      </c>
      <c r="B269" s="88" t="s">
        <v>2440</v>
      </c>
      <c r="C269" s="94" t="s">
        <v>2439</v>
      </c>
      <c r="D269" s="249">
        <v>2194</v>
      </c>
      <c r="E269" s="249">
        <v>4596.99</v>
      </c>
      <c r="F269" s="95">
        <f t="shared" si="50"/>
        <v>209.52552415679122</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2441</v>
      </c>
      <c r="B270" s="88" t="s">
        <v>2442</v>
      </c>
      <c r="C270" s="94" t="s">
        <v>2441</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2467</v>
      </c>
      <c r="B288" s="88" t="s">
        <v>2470</v>
      </c>
      <c r="C288" s="94" t="s">
        <v>2471</v>
      </c>
      <c r="D288" s="249">
        <v>2217453</v>
      </c>
      <c r="E288" s="249">
        <f>1647807.64-8901.58</f>
        <v>1638906.0599999998</v>
      </c>
      <c r="F288" s="95">
        <f t="shared" si="50"/>
        <v>73.909393344526336</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2472</v>
      </c>
      <c r="B290" s="88" t="s">
        <v>2475</v>
      </c>
      <c r="C290" s="94" t="s">
        <v>2476</v>
      </c>
      <c r="D290" s="249">
        <v>10250</v>
      </c>
      <c r="E290" s="249">
        <v>1150</v>
      </c>
      <c r="F290" s="95">
        <f t="shared" si="50"/>
        <v>11.219512195121952</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2493</v>
      </c>
      <c r="C298" s="94" t="s">
        <v>2494</v>
      </c>
      <c r="D298" s="249">
        <v>127357</v>
      </c>
      <c r="E298" s="249">
        <f>176944.21-8901.58</f>
        <v>168042.63</v>
      </c>
      <c r="F298" s="95">
        <f t="shared" si="50"/>
        <v>131.94612781394034</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2499</v>
      </c>
      <c r="C301" s="94" t="s">
        <v>2500</v>
      </c>
      <c r="D301" s="249">
        <v>914867</v>
      </c>
      <c r="E301" s="249">
        <v>261021.59</v>
      </c>
      <c r="F301" s="95">
        <f t="shared" si="50"/>
        <v>28.531096869818235</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2501</v>
      </c>
      <c r="C302" s="94" t="s">
        <v>2502</v>
      </c>
      <c r="D302" s="249">
        <v>576</v>
      </c>
      <c r="E302" s="249">
        <v>0</v>
      </c>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E118" sqref="E118"/>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3"/>
      <c r="B1" s="294"/>
      <c r="C1" s="293"/>
      <c r="D1" s="295"/>
      <c r="E1" s="295"/>
      <c r="F1" s="296"/>
    </row>
    <row r="2" spans="1:25" ht="50.1" customHeight="1">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2729</v>
      </c>
      <c r="B114" s="87" t="s">
        <v>2730</v>
      </c>
      <c r="C114" s="185" t="s">
        <v>2729</v>
      </c>
      <c r="D114" s="83">
        <f t="shared" ref="D114:E114" si="22">D115+D118+D121+D122+SUM(D125:D128)</f>
        <v>15063665</v>
      </c>
      <c r="E114" s="83">
        <f t="shared" si="22"/>
        <v>17422992.82</v>
      </c>
      <c r="F114" s="65">
        <f t="shared" si="1"/>
        <v>115.66237578968996</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2731</v>
      </c>
      <c r="B115" s="87" t="s">
        <v>2732</v>
      </c>
      <c r="C115" s="185" t="s">
        <v>2731</v>
      </c>
      <c r="D115" s="83">
        <f t="shared" ref="D115:E115" si="23">SUM(D116:D117)</f>
        <v>15063665</v>
      </c>
      <c r="E115" s="83">
        <f t="shared" si="23"/>
        <v>17422992.82</v>
      </c>
      <c r="F115" s="65">
        <f t="shared" si="1"/>
        <v>115.66237578968996</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2735</v>
      </c>
      <c r="B117" s="87" t="s">
        <v>2736</v>
      </c>
      <c r="C117" s="185" t="s">
        <v>2735</v>
      </c>
      <c r="D117" s="251">
        <v>15063665</v>
      </c>
      <c r="E117" s="251">
        <v>17422992.82</v>
      </c>
      <c r="F117" s="65">
        <f t="shared" si="1"/>
        <v>115.66237578968996</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2782</v>
      </c>
      <c r="C141" s="186" t="s">
        <v>2783</v>
      </c>
      <c r="D141" s="108">
        <f t="shared" ref="D141:E141" si="28">D5+D22+D28+D35+D75+D82+D89+D107+D114+D129</f>
        <v>15063665</v>
      </c>
      <c r="E141" s="108">
        <f t="shared" si="28"/>
        <v>17422992.82</v>
      </c>
      <c r="F141" s="84">
        <f t="shared" si="1"/>
        <v>115.66237578968996</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D26" sqref="D26"/>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80"/>
      <c r="B1" s="281"/>
      <c r="C1" s="280"/>
      <c r="D1" s="282"/>
      <c r="E1" s="282"/>
    </row>
    <row r="2" spans="1:25" ht="50.1" customHeight="1">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2787</v>
      </c>
      <c r="B5" s="111" t="s">
        <v>2788</v>
      </c>
      <c r="C5" s="112" t="s">
        <v>2787</v>
      </c>
      <c r="D5" s="81">
        <f t="shared" ref="D5:E5" si="0">D6+D22</f>
        <v>610210.67000000004</v>
      </c>
      <c r="E5" s="109">
        <f t="shared" si="0"/>
        <v>0</v>
      </c>
      <c r="F5" s="37"/>
      <c r="G5" s="37"/>
      <c r="H5" s="37"/>
      <c r="I5" s="37"/>
      <c r="J5" s="37"/>
      <c r="K5" s="37"/>
      <c r="L5" s="37"/>
      <c r="M5" s="37"/>
      <c r="N5" s="37"/>
      <c r="O5" s="37"/>
      <c r="P5" s="37"/>
      <c r="Q5" s="37"/>
      <c r="R5" s="37"/>
      <c r="S5" s="37"/>
      <c r="T5" s="37"/>
      <c r="U5" s="37"/>
      <c r="V5" s="37"/>
    </row>
    <row r="6" spans="1:25" ht="13.5" customHeight="1">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c r="A22" s="211" t="s">
        <v>2819</v>
      </c>
      <c r="B22" s="113" t="s">
        <v>2820</v>
      </c>
      <c r="C22" s="94" t="s">
        <v>2819</v>
      </c>
      <c r="D22" s="83">
        <f t="shared" ref="D22:E22" si="3">D23+D30</f>
        <v>610210.67000000004</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2821</v>
      </c>
      <c r="C23" s="94" t="s">
        <v>2822</v>
      </c>
      <c r="D23" s="83">
        <f t="shared" ref="D23:E23" si="4">SUM(D24:D29)</f>
        <v>610210.67000000004</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c r="A25" s="211" t="s">
        <v>605</v>
      </c>
      <c r="B25" s="113" t="s">
        <v>2795</v>
      </c>
      <c r="C25" s="94" t="s">
        <v>2824</v>
      </c>
      <c r="D25" s="251">
        <v>610210.67000000004</v>
      </c>
      <c r="E25" s="252"/>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4" sqref="D104"/>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81"/>
      <c r="B1" s="281"/>
      <c r="C1" s="291"/>
      <c r="D1" s="282"/>
    </row>
    <row r="2" spans="1:24" ht="50.1" customHeight="1">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2857</v>
      </c>
      <c r="C5" s="187" t="s">
        <v>2858</v>
      </c>
      <c r="D5" s="257">
        <v>2227702</v>
      </c>
      <c r="E5" s="37"/>
      <c r="F5" s="37"/>
      <c r="G5" s="37"/>
      <c r="H5" s="37"/>
      <c r="I5" s="37"/>
      <c r="J5" s="37"/>
      <c r="K5" s="37"/>
      <c r="L5" s="37"/>
      <c r="M5" s="37"/>
      <c r="N5" s="37"/>
      <c r="O5" s="37"/>
      <c r="P5" s="37"/>
      <c r="Q5" s="37"/>
      <c r="R5" s="37"/>
      <c r="S5" s="37"/>
      <c r="T5" s="37"/>
      <c r="U5" s="37"/>
    </row>
    <row r="6" spans="1:24" ht="24">
      <c r="A6" s="116"/>
      <c r="B6" s="117" t="s">
        <v>2859</v>
      </c>
      <c r="C6" s="188" t="s">
        <v>2860</v>
      </c>
      <c r="D6" s="40">
        <f>D7+D8+D17+D18</f>
        <v>16407558.899999999</v>
      </c>
      <c r="E6" s="37"/>
      <c r="F6" s="37"/>
      <c r="G6" s="37"/>
      <c r="H6" s="37"/>
      <c r="I6" s="37"/>
      <c r="J6" s="37"/>
      <c r="K6" s="37"/>
      <c r="L6" s="37"/>
      <c r="M6" s="37"/>
      <c r="N6" s="37"/>
      <c r="O6" s="37"/>
      <c r="P6" s="37"/>
      <c r="Q6" s="37"/>
      <c r="R6" s="37"/>
      <c r="S6" s="37"/>
      <c r="T6" s="37"/>
      <c r="U6" s="37"/>
    </row>
    <row r="7" spans="1:24" ht="12.75" customHeight="1">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c r="A8" s="116" t="s">
        <v>2268</v>
      </c>
      <c r="B8" s="117" t="s">
        <v>2863</v>
      </c>
      <c r="C8" s="188" t="s">
        <v>2864</v>
      </c>
      <c r="D8" s="40">
        <f>SUM(D9:D16)</f>
        <v>15956335.389999999</v>
      </c>
      <c r="E8" s="37"/>
      <c r="F8" s="37"/>
      <c r="G8" s="37"/>
      <c r="H8" s="37"/>
      <c r="I8" s="37"/>
      <c r="J8" s="37"/>
      <c r="K8" s="37"/>
      <c r="L8" s="37"/>
      <c r="M8" s="37"/>
      <c r="N8" s="37"/>
      <c r="O8" s="37"/>
      <c r="P8" s="37"/>
      <c r="Q8" s="37"/>
      <c r="R8" s="37"/>
      <c r="S8" s="37"/>
      <c r="T8" s="37"/>
      <c r="U8" s="37"/>
    </row>
    <row r="9" spans="1:24" ht="12.75" customHeight="1">
      <c r="A9" s="86" t="s">
        <v>2270</v>
      </c>
      <c r="B9" s="87" t="s">
        <v>2271</v>
      </c>
      <c r="C9" s="188" t="s">
        <v>2865</v>
      </c>
      <c r="D9" s="258">
        <v>13116810.33</v>
      </c>
      <c r="E9" s="37"/>
      <c r="F9" s="37"/>
      <c r="G9" s="37"/>
      <c r="H9" s="37"/>
      <c r="I9" s="37"/>
      <c r="J9" s="37"/>
      <c r="K9" s="37"/>
      <c r="L9" s="37"/>
      <c r="M9" s="37"/>
      <c r="N9" s="37"/>
      <c r="O9" s="37"/>
      <c r="P9" s="37"/>
      <c r="Q9" s="37"/>
      <c r="R9" s="37"/>
      <c r="S9" s="37"/>
      <c r="T9" s="37"/>
      <c r="U9" s="37"/>
    </row>
    <row r="10" spans="1:24" ht="12.75" customHeight="1">
      <c r="A10" s="86" t="s">
        <v>2272</v>
      </c>
      <c r="B10" s="87" t="s">
        <v>2273</v>
      </c>
      <c r="C10" s="188" t="s">
        <v>2866</v>
      </c>
      <c r="D10" s="258">
        <v>2586627.2599999998</v>
      </c>
      <c r="E10" s="37"/>
      <c r="F10" s="37"/>
      <c r="G10" s="37"/>
      <c r="H10" s="37"/>
      <c r="I10" s="37"/>
      <c r="J10" s="37"/>
      <c r="K10" s="37"/>
      <c r="L10" s="37"/>
      <c r="M10" s="37"/>
      <c r="N10" s="37"/>
      <c r="O10" s="37"/>
      <c r="P10" s="37"/>
      <c r="Q10" s="37"/>
      <c r="R10" s="37"/>
      <c r="S10" s="37"/>
      <c r="T10" s="37"/>
      <c r="U10" s="37"/>
    </row>
    <row r="11" spans="1:24" ht="12.75" customHeight="1">
      <c r="A11" s="86" t="s">
        <v>2274</v>
      </c>
      <c r="B11" s="87" t="s">
        <v>2867</v>
      </c>
      <c r="C11" s="188" t="s">
        <v>2868</v>
      </c>
      <c r="D11" s="258">
        <v>59338.37</v>
      </c>
      <c r="E11" s="37"/>
      <c r="F11" s="37"/>
      <c r="G11" s="37"/>
      <c r="H11" s="37"/>
      <c r="I11" s="37"/>
      <c r="J11" s="37"/>
      <c r="K11" s="37"/>
      <c r="L11" s="37"/>
      <c r="M11" s="37"/>
      <c r="N11" s="37"/>
      <c r="O11" s="37"/>
      <c r="P11" s="37"/>
      <c r="Q11" s="37"/>
      <c r="R11" s="37"/>
      <c r="S11" s="37"/>
      <c r="T11" s="37"/>
      <c r="U11" s="37"/>
    </row>
    <row r="12" spans="1:24" ht="12.75" customHeight="1">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c r="A14" s="86" t="s">
        <v>2286</v>
      </c>
      <c r="B14" s="87" t="s">
        <v>2287</v>
      </c>
      <c r="C14" s="188" t="s">
        <v>2872</v>
      </c>
      <c r="D14" s="258">
        <v>28257.61</v>
      </c>
      <c r="E14" s="37"/>
      <c r="F14" s="37"/>
      <c r="G14" s="37"/>
      <c r="H14" s="37"/>
      <c r="I14" s="37"/>
      <c r="J14" s="37"/>
      <c r="K14" s="37"/>
      <c r="L14" s="37"/>
      <c r="M14" s="37"/>
      <c r="N14" s="37"/>
      <c r="O14" s="37"/>
      <c r="P14" s="37"/>
      <c r="Q14" s="37"/>
      <c r="R14" s="37"/>
      <c r="S14" s="37"/>
      <c r="T14" s="37"/>
      <c r="U14" s="37"/>
    </row>
    <row r="15" spans="1:24" ht="12.75" customHeight="1">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c r="A16" s="86" t="s">
        <v>2290</v>
      </c>
      <c r="B16" s="87" t="s">
        <v>2291</v>
      </c>
      <c r="C16" s="188" t="s">
        <v>2874</v>
      </c>
      <c r="D16" s="258">
        <v>165301.82</v>
      </c>
      <c r="E16" s="37"/>
      <c r="F16" s="37"/>
      <c r="G16" s="37"/>
      <c r="H16" s="37"/>
      <c r="I16" s="37"/>
      <c r="J16" s="37"/>
      <c r="K16" s="37"/>
      <c r="L16" s="37"/>
      <c r="M16" s="37"/>
      <c r="N16" s="37"/>
      <c r="O16" s="37"/>
      <c r="P16" s="37"/>
      <c r="Q16" s="37"/>
      <c r="R16" s="37"/>
      <c r="S16" s="37"/>
      <c r="T16" s="37"/>
      <c r="U16" s="37"/>
    </row>
    <row r="17" spans="1:21" ht="12.75" customHeight="1">
      <c r="A17" s="116" t="s">
        <v>2292</v>
      </c>
      <c r="B17" s="117" t="s">
        <v>2293</v>
      </c>
      <c r="C17" s="188" t="s">
        <v>2875</v>
      </c>
      <c r="D17" s="258">
        <v>451223.51</v>
      </c>
      <c r="E17" s="37"/>
      <c r="F17" s="37"/>
      <c r="G17" s="37"/>
      <c r="H17" s="37"/>
      <c r="I17" s="37"/>
      <c r="J17" s="37"/>
      <c r="K17" s="37"/>
      <c r="L17" s="37"/>
      <c r="M17" s="37"/>
      <c r="N17" s="37"/>
      <c r="O17" s="37"/>
      <c r="P17" s="37"/>
      <c r="Q17" s="37"/>
      <c r="R17" s="37"/>
      <c r="S17" s="37"/>
      <c r="T17" s="37"/>
      <c r="U17" s="37"/>
    </row>
    <row r="18" spans="1:21" ht="36">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c r="A24" s="86"/>
      <c r="B24" s="117" t="s">
        <v>2891</v>
      </c>
      <c r="C24" s="188" t="s">
        <v>2892</v>
      </c>
      <c r="D24" s="40">
        <f>D25+D26+D35+D36</f>
        <v>16995204.84</v>
      </c>
      <c r="E24" s="37"/>
      <c r="F24" s="37"/>
      <c r="G24" s="37"/>
      <c r="H24" s="37"/>
      <c r="I24" s="37"/>
      <c r="J24" s="37"/>
      <c r="K24" s="37"/>
      <c r="L24" s="37"/>
      <c r="M24" s="37"/>
      <c r="N24" s="37"/>
      <c r="O24" s="37"/>
      <c r="P24" s="37"/>
      <c r="Q24" s="37"/>
      <c r="R24" s="37"/>
      <c r="S24" s="37"/>
      <c r="T24" s="37"/>
      <c r="U24" s="37"/>
    </row>
    <row r="25" spans="1:21" ht="12.75" customHeight="1">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c r="A26" s="116" t="s">
        <v>2268</v>
      </c>
      <c r="B26" s="117" t="s">
        <v>2894</v>
      </c>
      <c r="C26" s="188" t="s">
        <v>2895</v>
      </c>
      <c r="D26" s="40">
        <f>SUM(D27:D34)</f>
        <v>16534881.329999998</v>
      </c>
      <c r="E26" s="37"/>
      <c r="F26" s="37"/>
      <c r="G26" s="37"/>
      <c r="H26" s="37"/>
      <c r="I26" s="37"/>
      <c r="J26" s="37"/>
      <c r="K26" s="37"/>
      <c r="L26" s="37"/>
      <c r="M26" s="37"/>
      <c r="N26" s="37"/>
      <c r="O26" s="37"/>
      <c r="P26" s="37"/>
      <c r="Q26" s="37"/>
      <c r="R26" s="37"/>
      <c r="S26" s="37"/>
      <c r="T26" s="37"/>
      <c r="U26" s="37"/>
    </row>
    <row r="27" spans="1:21" ht="12.75" customHeight="1">
      <c r="A27" s="86" t="s">
        <v>2270</v>
      </c>
      <c r="B27" s="87" t="s">
        <v>2271</v>
      </c>
      <c r="C27" s="188" t="s">
        <v>2896</v>
      </c>
      <c r="D27" s="258">
        <v>13051320.949999999</v>
      </c>
      <c r="E27" s="37"/>
      <c r="F27" s="37"/>
      <c r="G27" s="37"/>
      <c r="H27" s="37"/>
      <c r="I27" s="37"/>
      <c r="J27" s="37"/>
      <c r="K27" s="37"/>
      <c r="L27" s="37"/>
      <c r="M27" s="37"/>
      <c r="N27" s="37"/>
      <c r="O27" s="37"/>
      <c r="P27" s="37"/>
      <c r="Q27" s="37"/>
      <c r="R27" s="37"/>
      <c r="S27" s="37"/>
      <c r="T27" s="37"/>
      <c r="U27" s="37"/>
    </row>
    <row r="28" spans="1:21" ht="12.75" customHeight="1">
      <c r="A28" s="86" t="s">
        <v>2272</v>
      </c>
      <c r="B28" s="87" t="s">
        <v>2273</v>
      </c>
      <c r="C28" s="188" t="s">
        <v>2897</v>
      </c>
      <c r="D28" s="258">
        <f>2611991.57+1576.53</f>
        <v>2613568.0999999996</v>
      </c>
      <c r="E28" s="37"/>
      <c r="F28" s="37"/>
      <c r="G28" s="37"/>
      <c r="H28" s="37"/>
      <c r="I28" s="37"/>
      <c r="J28" s="37"/>
      <c r="K28" s="37"/>
      <c r="L28" s="37"/>
      <c r="M28" s="37"/>
      <c r="N28" s="37"/>
      <c r="O28" s="37"/>
      <c r="P28" s="37"/>
      <c r="Q28" s="37"/>
      <c r="R28" s="37"/>
      <c r="S28" s="37"/>
      <c r="T28" s="37"/>
      <c r="U28" s="37"/>
    </row>
    <row r="29" spans="1:21" ht="12.75" customHeight="1">
      <c r="A29" s="86" t="s">
        <v>2274</v>
      </c>
      <c r="B29" s="87" t="s">
        <v>2867</v>
      </c>
      <c r="C29" s="188" t="s">
        <v>2898</v>
      </c>
      <c r="D29" s="258">
        <v>59321.66</v>
      </c>
      <c r="E29" s="37"/>
      <c r="F29" s="37"/>
      <c r="G29" s="37"/>
      <c r="H29" s="37"/>
      <c r="I29" s="37"/>
      <c r="J29" s="37"/>
      <c r="K29" s="37"/>
      <c r="L29" s="37"/>
      <c r="M29" s="37"/>
      <c r="N29" s="37"/>
      <c r="O29" s="37"/>
      <c r="P29" s="37"/>
      <c r="Q29" s="37"/>
      <c r="R29" s="37"/>
      <c r="S29" s="37"/>
      <c r="T29" s="37"/>
      <c r="U29" s="37"/>
    </row>
    <row r="30" spans="1:21" ht="12.75" customHeight="1">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c r="A32" s="86" t="s">
        <v>2286</v>
      </c>
      <c r="B32" s="87" t="s">
        <v>2287</v>
      </c>
      <c r="C32" s="188" t="s">
        <v>2901</v>
      </c>
      <c r="D32" s="258">
        <v>28856.42</v>
      </c>
      <c r="E32" s="37"/>
      <c r="F32" s="37"/>
      <c r="G32" s="37"/>
      <c r="H32" s="37"/>
      <c r="I32" s="37"/>
      <c r="J32" s="37"/>
      <c r="K32" s="37"/>
      <c r="L32" s="37"/>
      <c r="M32" s="37"/>
      <c r="N32" s="37"/>
      <c r="O32" s="37"/>
      <c r="P32" s="37"/>
      <c r="Q32" s="37"/>
      <c r="R32" s="37"/>
      <c r="S32" s="37"/>
      <c r="T32" s="37"/>
      <c r="U32" s="37"/>
    </row>
    <row r="33" spans="1:21" ht="12.75" customHeight="1">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c r="A34" s="86" t="s">
        <v>2290</v>
      </c>
      <c r="B34" s="87" t="s">
        <v>2291</v>
      </c>
      <c r="C34" s="188" t="s">
        <v>2903</v>
      </c>
      <c r="D34" s="258">
        <f>772912.62+8901.58</f>
        <v>781814.2</v>
      </c>
      <c r="E34" s="37"/>
      <c r="F34" s="37"/>
      <c r="G34" s="37"/>
      <c r="H34" s="37"/>
      <c r="I34" s="37"/>
      <c r="J34" s="37"/>
      <c r="K34" s="37"/>
      <c r="L34" s="37"/>
      <c r="M34" s="37"/>
      <c r="N34" s="37"/>
      <c r="O34" s="37"/>
      <c r="P34" s="37"/>
      <c r="Q34" s="37"/>
      <c r="R34" s="37"/>
      <c r="S34" s="37"/>
      <c r="T34" s="37"/>
      <c r="U34" s="37"/>
    </row>
    <row r="35" spans="1:21" ht="12.75" customHeight="1">
      <c r="A35" s="116" t="s">
        <v>2292</v>
      </c>
      <c r="B35" s="117" t="s">
        <v>2293</v>
      </c>
      <c r="C35" s="188" t="s">
        <v>2904</v>
      </c>
      <c r="D35" s="258">
        <v>460323.51</v>
      </c>
      <c r="E35" s="37"/>
      <c r="F35" s="37"/>
      <c r="G35" s="37"/>
      <c r="H35" s="37"/>
      <c r="I35" s="37"/>
      <c r="J35" s="37"/>
      <c r="K35" s="37"/>
      <c r="L35" s="37"/>
      <c r="M35" s="37"/>
      <c r="N35" s="37"/>
      <c r="O35" s="37"/>
      <c r="P35" s="37"/>
      <c r="Q35" s="37"/>
      <c r="R35" s="37"/>
      <c r="S35" s="37"/>
      <c r="T35" s="37"/>
      <c r="U35" s="37"/>
    </row>
    <row r="36" spans="1:21" ht="36">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c r="A42" s="86"/>
      <c r="B42" s="117" t="s">
        <v>2913</v>
      </c>
      <c r="C42" s="188" t="s">
        <v>2914</v>
      </c>
      <c r="D42" s="40">
        <f>D5+D6-D24</f>
        <v>1640056.0599999987</v>
      </c>
      <c r="E42" s="37"/>
      <c r="F42" s="37"/>
      <c r="G42" s="37"/>
      <c r="H42" s="37"/>
      <c r="I42" s="37"/>
      <c r="J42" s="37"/>
      <c r="K42" s="37"/>
      <c r="L42" s="37"/>
      <c r="M42" s="37"/>
      <c r="N42" s="37"/>
      <c r="O42" s="37"/>
      <c r="P42" s="37"/>
      <c r="Q42" s="37"/>
      <c r="R42" s="37"/>
      <c r="S42" s="37"/>
      <c r="T42" s="37"/>
      <c r="U42" s="37"/>
    </row>
    <row r="43" spans="1:21" ht="24">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c r="A101" s="116"/>
      <c r="B101" s="117" t="s">
        <v>2990</v>
      </c>
      <c r="C101" s="188" t="s">
        <v>2991</v>
      </c>
      <c r="D101" s="40">
        <f>SUM(D102:D105)</f>
        <v>1640056.0599999998</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c r="A103" s="86" t="s">
        <v>2268</v>
      </c>
      <c r="B103" s="87" t="s">
        <v>2842</v>
      </c>
      <c r="C103" s="188" t="s">
        <v>2993</v>
      </c>
      <c r="D103" s="258">
        <f>1588957.64-1150-8901.58+60000</f>
        <v>1638906.0599999998</v>
      </c>
      <c r="E103" s="37"/>
      <c r="F103" s="37"/>
      <c r="G103" s="37"/>
      <c r="H103" s="37"/>
      <c r="I103" s="37"/>
      <c r="J103" s="37"/>
      <c r="K103" s="37"/>
      <c r="L103" s="37"/>
      <c r="M103" s="37"/>
      <c r="N103" s="37"/>
      <c r="O103" s="37"/>
      <c r="P103" s="37"/>
      <c r="Q103" s="37"/>
      <c r="R103" s="37"/>
      <c r="S103" s="37"/>
      <c r="T103" s="37"/>
      <c r="U103" s="37"/>
    </row>
    <row r="104" spans="1:21" ht="12.75" customHeight="1">
      <c r="A104" s="86" t="s">
        <v>2292</v>
      </c>
      <c r="B104" s="87" t="s">
        <v>2293</v>
      </c>
      <c r="C104" s="188" t="s">
        <v>2994</v>
      </c>
      <c r="D104" s="258">
        <v>1150</v>
      </c>
      <c r="E104" s="37"/>
      <c r="F104" s="37"/>
      <c r="G104" s="37"/>
      <c r="H104" s="37"/>
      <c r="I104" s="37"/>
      <c r="J104" s="37"/>
      <c r="K104" s="37"/>
      <c r="L104" s="37"/>
      <c r="M104" s="37"/>
      <c r="N104" s="37"/>
      <c r="O104" s="37"/>
      <c r="P104" s="37"/>
      <c r="Q104" s="37"/>
      <c r="R104" s="37"/>
      <c r="S104" s="37"/>
      <c r="T104" s="37"/>
      <c r="U104" s="37"/>
    </row>
    <row r="105" spans="1:21" ht="12.75" customHeight="1">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c r="A1" s="373" t="s">
        <v>2855</v>
      </c>
      <c r="B1" s="368"/>
      <c r="C1" s="368"/>
      <c r="D1" s="368"/>
      <c r="E1" s="73" t="s">
        <v>2997</v>
      </c>
      <c r="F1" s="73"/>
      <c r="G1" s="73"/>
      <c r="H1" s="73"/>
      <c r="I1" s="73"/>
      <c r="J1" s="73"/>
      <c r="K1" s="73"/>
      <c r="L1" s="73"/>
      <c r="M1" s="73"/>
      <c r="N1" s="73"/>
      <c r="O1" s="73"/>
      <c r="P1" s="73"/>
    </row>
    <row r="2" spans="1:16" ht="37.5" customHeight="1">
      <c r="A2" s="373" t="s">
        <v>2998</v>
      </c>
      <c r="B2" s="368"/>
      <c r="C2" s="368"/>
      <c r="D2" s="368"/>
    </row>
    <row r="3" spans="1:16" ht="29.25" customHeight="1">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13551</v>
      </c>
      <c r="P3" s="73"/>
    </row>
    <row r="4" spans="1:16" ht="19.5" customHeight="1">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70" t="s">
        <v>3020</v>
      </c>
      <c r="B19" s="371"/>
      <c r="C19" s="372"/>
      <c r="D19" s="125"/>
      <c r="E19" s="73">
        <f>SUM(E20:E274)</f>
        <v>0</v>
      </c>
      <c r="F19" s="73">
        <f>SUM(F20:F274)</f>
        <v>3</v>
      </c>
      <c r="G19" s="73"/>
      <c r="H19" s="73"/>
      <c r="I19" s="73"/>
      <c r="J19" s="73"/>
      <c r="K19" s="73"/>
      <c r="L19" s="73"/>
      <c r="M19" s="73"/>
      <c r="N19" s="73"/>
      <c r="O19" s="73"/>
      <c r="P19" s="73"/>
    </row>
    <row r="20" spans="1:16" ht="22.5">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3296</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5" t="s">
        <v>3297</v>
      </c>
      <c r="B1" s="385"/>
      <c r="C1" s="385"/>
    </row>
    <row r="2" spans="1:17" ht="33" customHeight="1">
      <c r="A2" s="386" t="s">
        <v>3298</v>
      </c>
      <c r="B2" s="387"/>
      <c r="C2" s="378"/>
      <c r="D2" s="4"/>
      <c r="E2" s="4"/>
      <c r="F2" s="4"/>
      <c r="G2" s="4"/>
      <c r="H2" s="4"/>
      <c r="I2" s="4"/>
      <c r="J2" s="4"/>
      <c r="K2" s="4"/>
      <c r="L2" s="4"/>
      <c r="M2" s="4"/>
      <c r="N2" s="4"/>
      <c r="O2" s="4"/>
      <c r="P2" s="4"/>
      <c r="Q2" s="4"/>
    </row>
    <row r="3" spans="1:17" ht="18.75" customHeight="1">
      <c r="A3" s="42" t="s">
        <v>3299</v>
      </c>
      <c r="B3" s="388" t="s">
        <v>3300</v>
      </c>
      <c r="C3" s="378"/>
      <c r="D3" s="4"/>
      <c r="E3" s="4"/>
      <c r="F3" s="4"/>
      <c r="G3" s="4"/>
      <c r="H3" s="4"/>
      <c r="I3" s="4"/>
      <c r="J3" s="4"/>
      <c r="K3" s="4"/>
      <c r="L3" s="4"/>
      <c r="M3" s="4"/>
      <c r="N3" s="4"/>
      <c r="O3" s="4"/>
      <c r="P3" s="4"/>
      <c r="Q3" s="4"/>
    </row>
    <row r="4" spans="1:17" ht="37.5" hidden="1" customHeight="1">
      <c r="A4" s="43" t="s">
        <v>3301</v>
      </c>
      <c r="B4" s="382" t="s">
        <v>3302</v>
      </c>
      <c r="C4" s="378"/>
      <c r="D4" s="4"/>
      <c r="E4" s="4"/>
      <c r="F4" s="4"/>
      <c r="G4" s="4"/>
      <c r="H4" s="4"/>
      <c r="I4" s="4"/>
      <c r="J4" s="4"/>
      <c r="K4" s="4"/>
      <c r="L4" s="4"/>
      <c r="M4" s="4"/>
      <c r="N4" s="4"/>
      <c r="O4" s="4"/>
      <c r="P4" s="4"/>
      <c r="Q4" s="4"/>
    </row>
    <row r="5" spans="1:17" ht="48" hidden="1" customHeight="1">
      <c r="A5" s="43" t="s">
        <v>3301</v>
      </c>
      <c r="B5" s="382" t="s">
        <v>3303</v>
      </c>
      <c r="C5" s="378"/>
      <c r="D5" s="4"/>
      <c r="E5" s="4"/>
      <c r="F5" s="4"/>
      <c r="G5" s="4"/>
      <c r="H5" s="4"/>
      <c r="I5" s="4"/>
      <c r="J5" s="4"/>
      <c r="K5" s="4"/>
      <c r="L5" s="4"/>
      <c r="M5" s="4"/>
      <c r="N5" s="4"/>
      <c r="O5" s="4"/>
      <c r="P5" s="4"/>
      <c r="Q5" s="4"/>
    </row>
    <row r="6" spans="1:17" ht="59.25" hidden="1" customHeight="1">
      <c r="A6" s="43" t="s">
        <v>3301</v>
      </c>
      <c r="B6" s="382" t="s">
        <v>3304</v>
      </c>
      <c r="C6" s="378"/>
      <c r="D6" s="4"/>
      <c r="E6" s="4"/>
      <c r="F6" s="4"/>
      <c r="G6" s="4"/>
      <c r="H6" s="4"/>
      <c r="I6" s="4"/>
      <c r="J6" s="4"/>
      <c r="K6" s="4"/>
      <c r="L6" s="4"/>
      <c r="M6" s="4"/>
      <c r="N6" s="4"/>
      <c r="O6" s="4"/>
      <c r="P6" s="4"/>
      <c r="Q6" s="4"/>
    </row>
    <row r="7" spans="1:17" ht="48" hidden="1" customHeight="1">
      <c r="A7" s="43" t="s">
        <v>3305</v>
      </c>
      <c r="B7" s="382" t="s">
        <v>3306</v>
      </c>
      <c r="C7" s="378"/>
      <c r="D7" s="4"/>
      <c r="E7" s="4"/>
      <c r="F7" s="4"/>
      <c r="G7" s="4"/>
      <c r="H7" s="4"/>
      <c r="I7" s="4"/>
      <c r="J7" s="4"/>
      <c r="K7" s="4"/>
      <c r="L7" s="4"/>
      <c r="M7" s="4"/>
      <c r="N7" s="4"/>
      <c r="O7" s="4"/>
      <c r="P7" s="4"/>
      <c r="Q7" s="4"/>
    </row>
    <row r="8" spans="1:17" ht="41.25" hidden="1" customHeight="1">
      <c r="A8" s="43" t="s">
        <v>3307</v>
      </c>
      <c r="B8" s="382" t="s">
        <v>3308</v>
      </c>
      <c r="C8" s="378"/>
      <c r="D8" s="4"/>
      <c r="E8" s="4"/>
      <c r="F8" s="4"/>
      <c r="G8" s="4"/>
      <c r="H8" s="4"/>
      <c r="I8" s="4"/>
      <c r="J8" s="4"/>
      <c r="K8" s="4"/>
      <c r="L8" s="4"/>
      <c r="M8" s="4"/>
      <c r="N8" s="4"/>
      <c r="O8" s="4"/>
      <c r="P8" s="4"/>
      <c r="Q8" s="4"/>
    </row>
    <row r="9" spans="1:17" ht="59.25" hidden="1" customHeight="1">
      <c r="A9" s="43" t="s">
        <v>3309</v>
      </c>
      <c r="B9" s="382" t="s">
        <v>3310</v>
      </c>
      <c r="C9" s="378"/>
      <c r="D9" s="4"/>
      <c r="E9" s="4"/>
      <c r="F9" s="4"/>
      <c r="G9" s="4"/>
      <c r="H9" s="4"/>
      <c r="I9" s="4"/>
      <c r="J9" s="4"/>
      <c r="K9" s="4"/>
      <c r="L9" s="4"/>
      <c r="M9" s="4"/>
      <c r="N9" s="4"/>
      <c r="O9" s="4"/>
      <c r="P9" s="4"/>
      <c r="Q9" s="4"/>
    </row>
    <row r="10" spans="1:17" ht="61.5" hidden="1" customHeight="1">
      <c r="A10" s="43" t="s">
        <v>3309</v>
      </c>
      <c r="B10" s="382" t="s">
        <v>3311</v>
      </c>
      <c r="C10" s="378"/>
      <c r="D10" s="4"/>
      <c r="E10" s="4"/>
      <c r="F10" s="4"/>
      <c r="G10" s="4"/>
      <c r="H10" s="4"/>
      <c r="I10" s="4"/>
      <c r="J10" s="4"/>
      <c r="K10" s="4"/>
      <c r="L10" s="4"/>
      <c r="M10" s="4"/>
      <c r="N10" s="4"/>
      <c r="O10" s="4"/>
      <c r="P10" s="4"/>
      <c r="Q10" s="4"/>
    </row>
    <row r="11" spans="1:17" ht="43.5" hidden="1" customHeight="1">
      <c r="A11" s="43" t="s">
        <v>3309</v>
      </c>
      <c r="B11" s="382" t="s">
        <v>3312</v>
      </c>
      <c r="C11" s="378"/>
      <c r="D11" s="4"/>
      <c r="E11" s="4"/>
      <c r="F11" s="4"/>
      <c r="G11" s="4"/>
      <c r="H11" s="4"/>
      <c r="I11" s="4"/>
      <c r="J11" s="4"/>
      <c r="K11" s="4"/>
      <c r="L11" s="4"/>
      <c r="M11" s="4"/>
      <c r="N11" s="4"/>
      <c r="O11" s="4"/>
      <c r="P11" s="4"/>
      <c r="Q11" s="4"/>
    </row>
    <row r="12" spans="1:17" ht="27.75" hidden="1" customHeight="1">
      <c r="A12" s="43" t="s">
        <v>3313</v>
      </c>
      <c r="B12" s="382" t="s">
        <v>3314</v>
      </c>
      <c r="C12" s="378"/>
      <c r="D12" s="4"/>
      <c r="E12" s="4"/>
      <c r="F12" s="4"/>
      <c r="G12" s="4"/>
      <c r="H12" s="4"/>
      <c r="I12" s="4"/>
      <c r="J12" s="4"/>
      <c r="K12" s="4"/>
      <c r="L12" s="4"/>
      <c r="M12" s="4"/>
      <c r="N12" s="4"/>
      <c r="O12" s="4"/>
      <c r="P12" s="4"/>
      <c r="Q12" s="4"/>
    </row>
    <row r="13" spans="1:17" ht="27.75" hidden="1" customHeight="1">
      <c r="A13" s="43" t="s">
        <v>3315</v>
      </c>
      <c r="B13" s="382" t="s">
        <v>3316</v>
      </c>
      <c r="C13" s="378"/>
      <c r="D13" s="4"/>
      <c r="E13" s="4"/>
      <c r="F13" s="4"/>
      <c r="G13" s="4"/>
      <c r="H13" s="4"/>
      <c r="I13" s="4"/>
      <c r="J13" s="4"/>
      <c r="K13" s="4"/>
      <c r="L13" s="4"/>
      <c r="M13" s="4"/>
      <c r="N13" s="4"/>
      <c r="O13" s="4"/>
      <c r="P13" s="4"/>
      <c r="Q13" s="4"/>
    </row>
    <row r="14" spans="1:17" ht="45.75" hidden="1" customHeight="1">
      <c r="A14" s="43" t="s">
        <v>3317</v>
      </c>
      <c r="B14" s="382" t="s">
        <v>3318</v>
      </c>
      <c r="C14" s="378"/>
      <c r="D14" s="4"/>
      <c r="E14" s="4"/>
      <c r="F14" s="4"/>
      <c r="G14" s="4"/>
      <c r="H14" s="4"/>
      <c r="I14" s="4"/>
      <c r="J14" s="4"/>
      <c r="K14" s="4"/>
      <c r="L14" s="4"/>
      <c r="M14" s="4"/>
      <c r="N14" s="4"/>
      <c r="O14" s="4"/>
      <c r="P14" s="4"/>
      <c r="Q14" s="4"/>
    </row>
    <row r="15" spans="1:17" ht="45.75" hidden="1" customHeight="1">
      <c r="A15" s="43" t="s">
        <v>3319</v>
      </c>
      <c r="B15" s="382" t="s">
        <v>3320</v>
      </c>
      <c r="C15" s="378"/>
      <c r="D15" s="4"/>
      <c r="E15" s="4"/>
      <c r="F15" s="4"/>
      <c r="G15" s="4"/>
      <c r="H15" s="4"/>
      <c r="I15" s="4"/>
      <c r="J15" s="4"/>
      <c r="K15" s="4"/>
      <c r="L15" s="4"/>
      <c r="M15" s="4"/>
      <c r="N15" s="4"/>
      <c r="O15" s="4"/>
      <c r="P15" s="4"/>
      <c r="Q15" s="4"/>
    </row>
    <row r="16" spans="1:17" ht="51" hidden="1" customHeight="1">
      <c r="A16" s="43" t="s">
        <v>3321</v>
      </c>
      <c r="B16" s="382" t="s">
        <v>3322</v>
      </c>
      <c r="C16" s="378"/>
      <c r="D16" s="4"/>
      <c r="E16" s="4"/>
      <c r="F16" s="4"/>
      <c r="G16" s="4"/>
      <c r="H16" s="4"/>
      <c r="I16" s="4"/>
      <c r="J16" s="4"/>
      <c r="K16" s="4"/>
      <c r="L16" s="4"/>
      <c r="M16" s="4"/>
      <c r="N16" s="4"/>
      <c r="O16" s="4"/>
      <c r="P16" s="4"/>
      <c r="Q16" s="4"/>
    </row>
    <row r="17" spans="1:17" ht="27.75" hidden="1" customHeight="1">
      <c r="A17" s="43" t="s">
        <v>3323</v>
      </c>
      <c r="B17" s="382" t="s">
        <v>3324</v>
      </c>
      <c r="C17" s="378"/>
      <c r="D17" s="4"/>
      <c r="E17" s="4"/>
      <c r="F17" s="4"/>
      <c r="G17" s="4"/>
      <c r="H17" s="4"/>
      <c r="I17" s="4"/>
      <c r="J17" s="4"/>
      <c r="K17" s="4"/>
      <c r="L17" s="4"/>
      <c r="M17" s="4"/>
      <c r="N17" s="4"/>
      <c r="O17" s="4"/>
      <c r="P17" s="4"/>
      <c r="Q17" s="4"/>
    </row>
    <row r="18" spans="1:17" ht="27.75" hidden="1" customHeight="1">
      <c r="A18" s="43" t="s">
        <v>3325</v>
      </c>
      <c r="B18" s="382" t="s">
        <v>3326</v>
      </c>
      <c r="C18" s="378"/>
      <c r="D18" s="4"/>
      <c r="E18" s="4"/>
      <c r="F18" s="4"/>
      <c r="G18" s="4"/>
      <c r="H18" s="4"/>
      <c r="I18" s="4"/>
      <c r="J18" s="4"/>
      <c r="K18" s="4"/>
      <c r="L18" s="4"/>
      <c r="M18" s="4"/>
      <c r="N18" s="4"/>
      <c r="O18" s="4"/>
      <c r="P18" s="4"/>
      <c r="Q18" s="4"/>
    </row>
    <row r="19" spans="1:17" ht="45" hidden="1" customHeight="1">
      <c r="A19" s="43" t="s">
        <v>3325</v>
      </c>
      <c r="B19" s="382" t="s">
        <v>3327</v>
      </c>
      <c r="C19" s="378"/>
      <c r="D19" s="4"/>
      <c r="E19" s="4"/>
      <c r="F19" s="4"/>
      <c r="G19" s="4"/>
      <c r="H19" s="4"/>
      <c r="I19" s="4"/>
      <c r="J19" s="4"/>
      <c r="K19" s="4"/>
      <c r="L19" s="4"/>
      <c r="M19" s="4"/>
      <c r="N19" s="4"/>
      <c r="O19" s="4"/>
      <c r="P19" s="4"/>
      <c r="Q19" s="4"/>
    </row>
    <row r="20" spans="1:17" ht="45" hidden="1" customHeight="1">
      <c r="A20" s="43" t="s">
        <v>3328</v>
      </c>
      <c r="B20" s="382" t="s">
        <v>3329</v>
      </c>
      <c r="C20" s="378"/>
      <c r="D20" s="4"/>
      <c r="E20" s="4"/>
      <c r="F20" s="4"/>
      <c r="G20" s="4"/>
      <c r="H20" s="4"/>
      <c r="I20" s="4"/>
      <c r="J20" s="4"/>
      <c r="K20" s="4"/>
      <c r="L20" s="4"/>
      <c r="M20" s="4"/>
      <c r="N20" s="4"/>
      <c r="O20" s="4"/>
      <c r="P20" s="4"/>
      <c r="Q20" s="4"/>
    </row>
    <row r="21" spans="1:17" ht="30" hidden="1" customHeight="1">
      <c r="A21" s="43" t="s">
        <v>3330</v>
      </c>
      <c r="B21" s="382" t="s">
        <v>3331</v>
      </c>
      <c r="C21" s="378"/>
      <c r="D21" s="4"/>
      <c r="E21" s="4"/>
      <c r="F21" s="4"/>
      <c r="G21" s="4"/>
      <c r="H21" s="4"/>
      <c r="I21" s="4"/>
      <c r="J21" s="4"/>
      <c r="K21" s="4"/>
      <c r="L21" s="4"/>
      <c r="M21" s="4"/>
      <c r="N21" s="4"/>
      <c r="O21" s="4"/>
      <c r="P21" s="4"/>
      <c r="Q21" s="4"/>
    </row>
    <row r="22" spans="1:17" ht="30" hidden="1" customHeight="1">
      <c r="A22" s="43" t="s">
        <v>3332</v>
      </c>
      <c r="B22" s="382" t="s">
        <v>3333</v>
      </c>
      <c r="C22" s="378"/>
      <c r="D22" s="4"/>
      <c r="E22" s="4"/>
      <c r="F22" s="4"/>
      <c r="G22" s="4"/>
      <c r="H22" s="4"/>
      <c r="I22" s="4"/>
      <c r="J22" s="4"/>
      <c r="K22" s="4"/>
      <c r="L22" s="4"/>
      <c r="M22" s="4"/>
      <c r="N22" s="4"/>
      <c r="O22" s="4"/>
      <c r="P22" s="4"/>
      <c r="Q22" s="4"/>
    </row>
    <row r="23" spans="1:17" ht="30" hidden="1" customHeight="1">
      <c r="A23" s="43" t="s">
        <v>3334</v>
      </c>
      <c r="B23" s="382" t="s">
        <v>3335</v>
      </c>
      <c r="C23" s="378"/>
      <c r="D23" s="4"/>
      <c r="E23" s="4"/>
      <c r="F23" s="4"/>
      <c r="G23" s="4"/>
      <c r="H23" s="4"/>
      <c r="I23" s="4"/>
      <c r="J23" s="4"/>
      <c r="K23" s="4"/>
      <c r="L23" s="4"/>
      <c r="M23" s="4"/>
      <c r="N23" s="4"/>
      <c r="O23" s="4"/>
      <c r="P23" s="4"/>
      <c r="Q23" s="4"/>
    </row>
    <row r="24" spans="1:17" ht="30" hidden="1" customHeight="1">
      <c r="A24" s="43" t="s">
        <v>3336</v>
      </c>
      <c r="B24" s="382" t="s">
        <v>3337</v>
      </c>
      <c r="C24" s="378"/>
      <c r="D24" s="4"/>
      <c r="E24" s="4"/>
      <c r="F24" s="4"/>
      <c r="G24" s="4"/>
      <c r="H24" s="4"/>
      <c r="I24" s="4"/>
      <c r="J24" s="4"/>
      <c r="K24" s="4"/>
      <c r="L24" s="4"/>
      <c r="M24" s="4"/>
      <c r="N24" s="4"/>
      <c r="O24" s="4"/>
      <c r="P24" s="4"/>
      <c r="Q24" s="4"/>
    </row>
    <row r="25" spans="1:17" ht="30" hidden="1" customHeight="1">
      <c r="A25" s="43" t="s">
        <v>3338</v>
      </c>
      <c r="B25" s="382" t="s">
        <v>3339</v>
      </c>
      <c r="C25" s="378"/>
      <c r="D25" s="4"/>
      <c r="E25" s="4"/>
      <c r="F25" s="4"/>
      <c r="G25" s="4"/>
      <c r="H25" s="4"/>
      <c r="I25" s="4"/>
      <c r="J25" s="4"/>
      <c r="K25" s="4"/>
      <c r="L25" s="4"/>
      <c r="M25" s="4"/>
      <c r="N25" s="4"/>
      <c r="O25" s="4"/>
      <c r="P25" s="4"/>
      <c r="Q25" s="4"/>
    </row>
    <row r="26" spans="1:17" ht="30" hidden="1" customHeight="1">
      <c r="A26" s="43" t="s">
        <v>3340</v>
      </c>
      <c r="B26" s="382" t="s">
        <v>3341</v>
      </c>
      <c r="C26" s="378"/>
      <c r="D26" s="4"/>
      <c r="E26" s="4"/>
      <c r="F26" s="4"/>
      <c r="G26" s="4"/>
      <c r="H26" s="4"/>
      <c r="I26" s="4"/>
      <c r="J26" s="4"/>
      <c r="K26" s="4"/>
      <c r="L26" s="4"/>
      <c r="M26" s="4"/>
      <c r="N26" s="4"/>
      <c r="O26" s="4"/>
      <c r="P26" s="4"/>
      <c r="Q26" s="4"/>
    </row>
    <row r="27" spans="1:17" ht="70.5" hidden="1" customHeight="1">
      <c r="A27" s="43" t="s">
        <v>3342</v>
      </c>
      <c r="B27" s="382" t="s">
        <v>3343</v>
      </c>
      <c r="C27" s="378"/>
      <c r="D27" s="4"/>
      <c r="E27" s="4"/>
      <c r="F27" s="4"/>
      <c r="G27" s="4"/>
      <c r="H27" s="4"/>
      <c r="I27" s="4"/>
      <c r="J27" s="4"/>
      <c r="K27" s="4"/>
      <c r="L27" s="4"/>
      <c r="M27" s="4"/>
      <c r="N27" s="4"/>
      <c r="O27" s="4"/>
      <c r="P27" s="4"/>
      <c r="Q27" s="4"/>
    </row>
    <row r="28" spans="1:17" ht="48" hidden="1" customHeight="1">
      <c r="A28" s="43" t="s">
        <v>3344</v>
      </c>
      <c r="B28" s="382" t="s">
        <v>3345</v>
      </c>
      <c r="C28" s="378"/>
      <c r="D28" s="4"/>
      <c r="E28" s="4"/>
      <c r="F28" s="4"/>
      <c r="G28" s="4"/>
      <c r="H28" s="4"/>
      <c r="I28" s="4"/>
      <c r="J28" s="4"/>
      <c r="K28" s="4"/>
      <c r="L28" s="4"/>
      <c r="M28" s="4"/>
      <c r="N28" s="4"/>
      <c r="O28" s="4"/>
      <c r="P28" s="4"/>
      <c r="Q28" s="4"/>
    </row>
    <row r="29" spans="1:17" ht="100.5" hidden="1" customHeight="1">
      <c r="A29" s="43" t="s">
        <v>3346</v>
      </c>
      <c r="B29" s="382" t="s">
        <v>3347</v>
      </c>
      <c r="C29" s="378"/>
      <c r="D29" s="4"/>
      <c r="E29" s="4"/>
      <c r="F29" s="4"/>
      <c r="G29" s="4"/>
      <c r="H29" s="4"/>
      <c r="I29" s="4"/>
      <c r="J29" s="4"/>
      <c r="K29" s="4"/>
      <c r="L29" s="4"/>
      <c r="M29" s="4"/>
      <c r="N29" s="4"/>
      <c r="O29" s="4"/>
      <c r="P29" s="4"/>
      <c r="Q29" s="4"/>
    </row>
    <row r="30" spans="1:17" ht="45" hidden="1" customHeight="1">
      <c r="A30" s="43" t="s">
        <v>3348</v>
      </c>
      <c r="B30" s="382" t="s">
        <v>3349</v>
      </c>
      <c r="C30" s="378"/>
      <c r="D30" s="4"/>
      <c r="E30" s="4"/>
      <c r="F30" s="4"/>
      <c r="G30" s="4"/>
      <c r="H30" s="4"/>
      <c r="I30" s="4"/>
      <c r="J30" s="4"/>
      <c r="K30" s="4"/>
      <c r="L30" s="4"/>
      <c r="M30" s="4"/>
      <c r="N30" s="4"/>
      <c r="O30" s="4"/>
      <c r="P30" s="4"/>
      <c r="Q30" s="4"/>
    </row>
    <row r="31" spans="1:17" ht="45" hidden="1" customHeight="1">
      <c r="A31" s="43" t="s">
        <v>3350</v>
      </c>
      <c r="B31" s="382" t="s">
        <v>3351</v>
      </c>
      <c r="C31" s="378"/>
      <c r="D31" s="4"/>
      <c r="E31" s="4"/>
      <c r="F31" s="4"/>
      <c r="G31" s="4"/>
      <c r="H31" s="4"/>
      <c r="I31" s="4"/>
      <c r="J31" s="4"/>
      <c r="K31" s="4"/>
      <c r="L31" s="4"/>
      <c r="M31" s="4"/>
      <c r="N31" s="4"/>
      <c r="O31" s="4"/>
      <c r="P31" s="4"/>
      <c r="Q31" s="4"/>
    </row>
    <row r="32" spans="1:17" ht="45" hidden="1" customHeight="1">
      <c r="A32" s="43" t="s">
        <v>3352</v>
      </c>
      <c r="B32" s="382" t="s">
        <v>3353</v>
      </c>
      <c r="C32" s="378"/>
      <c r="D32" s="4"/>
      <c r="E32" s="4"/>
      <c r="F32" s="4"/>
      <c r="G32" s="4"/>
      <c r="H32" s="4"/>
      <c r="I32" s="4"/>
      <c r="J32" s="4"/>
      <c r="K32" s="4"/>
      <c r="L32" s="4"/>
      <c r="M32" s="4"/>
      <c r="N32" s="4"/>
      <c r="O32" s="4"/>
      <c r="P32" s="4"/>
      <c r="Q32" s="4"/>
    </row>
    <row r="33" spans="1:17" ht="72" hidden="1" customHeight="1">
      <c r="A33" s="43" t="s">
        <v>3354</v>
      </c>
      <c r="B33" s="382" t="s">
        <v>3355</v>
      </c>
      <c r="C33" s="378"/>
      <c r="D33" s="4"/>
      <c r="E33" s="4"/>
      <c r="F33" s="4"/>
      <c r="G33" s="4"/>
      <c r="H33" s="4"/>
      <c r="I33" s="4"/>
      <c r="J33" s="4"/>
      <c r="K33" s="4"/>
      <c r="L33" s="4"/>
      <c r="M33" s="4"/>
      <c r="N33" s="4"/>
      <c r="O33" s="4"/>
      <c r="P33" s="4"/>
      <c r="Q33" s="4"/>
    </row>
    <row r="34" spans="1:17" ht="79.5" hidden="1" customHeight="1">
      <c r="A34" s="43" t="s">
        <v>3356</v>
      </c>
      <c r="B34" s="382" t="s">
        <v>3357</v>
      </c>
      <c r="C34" s="378"/>
      <c r="D34" s="4"/>
      <c r="E34" s="4"/>
      <c r="F34" s="4"/>
      <c r="G34" s="4"/>
      <c r="H34" s="4"/>
      <c r="I34" s="4"/>
      <c r="J34" s="4"/>
      <c r="K34" s="4"/>
      <c r="L34" s="4"/>
      <c r="M34" s="4"/>
      <c r="N34" s="4"/>
      <c r="O34" s="4"/>
      <c r="P34" s="4"/>
      <c r="Q34" s="4"/>
    </row>
    <row r="35" spans="1:17" ht="70.5" hidden="1" customHeight="1">
      <c r="A35" s="43" t="s">
        <v>3358</v>
      </c>
      <c r="B35" s="382" t="s">
        <v>3359</v>
      </c>
      <c r="C35" s="378"/>
      <c r="D35" s="4"/>
      <c r="E35" s="4"/>
      <c r="F35" s="4"/>
      <c r="G35" s="4"/>
      <c r="H35" s="4"/>
      <c r="I35" s="4"/>
      <c r="J35" s="4"/>
      <c r="K35" s="4"/>
      <c r="L35" s="4"/>
      <c r="M35" s="4"/>
      <c r="N35" s="4"/>
      <c r="O35" s="4"/>
      <c r="P35" s="4"/>
      <c r="Q35" s="4"/>
    </row>
    <row r="36" spans="1:17" ht="45.75" hidden="1" customHeight="1">
      <c r="A36" s="43" t="s">
        <v>3360</v>
      </c>
      <c r="B36" s="382" t="s">
        <v>3361</v>
      </c>
      <c r="C36" s="378"/>
      <c r="D36" s="4"/>
      <c r="E36" s="4"/>
      <c r="F36" s="4"/>
      <c r="G36" s="4"/>
      <c r="H36" s="4"/>
      <c r="I36" s="4"/>
      <c r="J36" s="4"/>
      <c r="K36" s="4"/>
      <c r="L36" s="4"/>
      <c r="M36" s="4"/>
      <c r="N36" s="4"/>
      <c r="O36" s="4"/>
      <c r="P36" s="4"/>
      <c r="Q36" s="4"/>
    </row>
    <row r="37" spans="1:17" ht="54.75" hidden="1" customHeight="1">
      <c r="A37" s="43" t="s">
        <v>3362</v>
      </c>
      <c r="B37" s="382" t="s">
        <v>3363</v>
      </c>
      <c r="C37" s="378"/>
      <c r="D37" s="4"/>
      <c r="E37" s="4"/>
      <c r="F37" s="4"/>
      <c r="G37" s="4"/>
      <c r="H37" s="4"/>
      <c r="I37" s="4"/>
      <c r="J37" s="4"/>
      <c r="K37" s="4"/>
      <c r="L37" s="4"/>
      <c r="M37" s="4"/>
      <c r="N37" s="4"/>
      <c r="O37" s="4"/>
      <c r="P37" s="4"/>
      <c r="Q37" s="4"/>
    </row>
    <row r="38" spans="1:17" ht="37.5" hidden="1" customHeight="1">
      <c r="A38" s="43" t="s">
        <v>3364</v>
      </c>
      <c r="B38" s="382" t="s">
        <v>3365</v>
      </c>
      <c r="C38" s="378"/>
      <c r="D38" s="4"/>
      <c r="E38" s="4"/>
      <c r="F38" s="4"/>
      <c r="G38" s="4"/>
      <c r="H38" s="4"/>
      <c r="I38" s="4"/>
      <c r="J38" s="4"/>
      <c r="K38" s="4"/>
      <c r="L38" s="4"/>
      <c r="M38" s="4"/>
      <c r="N38" s="4"/>
      <c r="O38" s="4"/>
      <c r="P38" s="4"/>
      <c r="Q38" s="4"/>
    </row>
    <row r="39" spans="1:17" ht="61.5" hidden="1" customHeight="1">
      <c r="A39" s="43" t="s">
        <v>3366</v>
      </c>
      <c r="B39" s="382" t="s">
        <v>3367</v>
      </c>
      <c r="C39" s="378"/>
      <c r="D39" s="4"/>
      <c r="E39" s="4"/>
      <c r="F39" s="4"/>
      <c r="G39" s="4"/>
      <c r="H39" s="4"/>
      <c r="I39" s="4"/>
      <c r="J39" s="4"/>
      <c r="K39" s="4"/>
      <c r="L39" s="4"/>
      <c r="M39" s="4"/>
      <c r="N39" s="4"/>
      <c r="O39" s="4"/>
      <c r="P39" s="4"/>
      <c r="Q39" s="4"/>
    </row>
    <row r="40" spans="1:17" ht="53.25" hidden="1" customHeight="1">
      <c r="A40" s="43" t="s">
        <v>3368</v>
      </c>
      <c r="B40" s="382" t="s">
        <v>3369</v>
      </c>
      <c r="C40" s="378"/>
      <c r="D40" s="4"/>
      <c r="E40" s="4"/>
      <c r="F40" s="4"/>
      <c r="G40" s="4"/>
      <c r="H40" s="4"/>
      <c r="I40" s="4"/>
      <c r="J40" s="4"/>
      <c r="K40" s="4"/>
      <c r="L40" s="4"/>
      <c r="M40" s="4"/>
      <c r="N40" s="4"/>
      <c r="O40" s="4"/>
      <c r="P40" s="4"/>
      <c r="Q40" s="4"/>
    </row>
    <row r="41" spans="1:17" ht="73.5" hidden="1" customHeight="1">
      <c r="A41" s="43" t="s">
        <v>3370</v>
      </c>
      <c r="B41" s="382" t="s">
        <v>3371</v>
      </c>
      <c r="C41" s="378"/>
      <c r="D41" s="4"/>
      <c r="E41" s="4"/>
      <c r="F41" s="4"/>
      <c r="G41" s="4"/>
      <c r="H41" s="4"/>
      <c r="I41" s="4"/>
      <c r="J41" s="4"/>
      <c r="K41" s="4"/>
      <c r="L41" s="4"/>
      <c r="M41" s="4"/>
      <c r="N41" s="4"/>
      <c r="O41" s="4"/>
      <c r="P41" s="4"/>
      <c r="Q41" s="4"/>
    </row>
    <row r="42" spans="1:17" ht="57.75" hidden="1" customHeight="1">
      <c r="A42" s="43" t="s">
        <v>3372</v>
      </c>
      <c r="B42" s="382" t="s">
        <v>3373</v>
      </c>
      <c r="C42" s="378"/>
      <c r="D42" s="4"/>
      <c r="E42" s="4"/>
      <c r="F42" s="4"/>
      <c r="G42" s="4"/>
      <c r="H42" s="4"/>
      <c r="I42" s="4"/>
      <c r="J42" s="4"/>
      <c r="K42" s="4"/>
      <c r="L42" s="4"/>
      <c r="M42" s="4"/>
      <c r="N42" s="4"/>
      <c r="O42" s="4"/>
      <c r="P42" s="4"/>
      <c r="Q42" s="4"/>
    </row>
    <row r="43" spans="1:17" ht="84" hidden="1" customHeight="1">
      <c r="A43" s="43" t="s">
        <v>3374</v>
      </c>
      <c r="B43" s="382" t="s">
        <v>3375</v>
      </c>
      <c r="C43" s="378"/>
      <c r="D43" s="4"/>
      <c r="E43" s="4"/>
      <c r="F43" s="4"/>
      <c r="G43" s="4"/>
      <c r="H43" s="4"/>
      <c r="I43" s="4"/>
      <c r="J43" s="4"/>
      <c r="K43" s="4"/>
      <c r="L43" s="4"/>
      <c r="M43" s="4"/>
      <c r="N43" s="4"/>
      <c r="O43" s="4"/>
      <c r="P43" s="4"/>
      <c r="Q43" s="4"/>
    </row>
    <row r="44" spans="1:17" ht="48" hidden="1" customHeight="1">
      <c r="A44" s="43" t="s">
        <v>3376</v>
      </c>
      <c r="B44" s="382" t="s">
        <v>3377</v>
      </c>
      <c r="C44" s="378"/>
      <c r="D44" s="4"/>
      <c r="E44" s="4"/>
      <c r="F44" s="4"/>
      <c r="G44" s="4"/>
      <c r="H44" s="4"/>
      <c r="I44" s="4"/>
      <c r="J44" s="4"/>
      <c r="K44" s="4"/>
      <c r="L44" s="4"/>
      <c r="M44" s="4"/>
      <c r="N44" s="4"/>
      <c r="O44" s="4"/>
      <c r="P44" s="4"/>
      <c r="Q44" s="4"/>
    </row>
    <row r="45" spans="1:17" ht="57" hidden="1" customHeight="1">
      <c r="A45" s="43" t="s">
        <v>3378</v>
      </c>
      <c r="B45" s="382" t="s">
        <v>3379</v>
      </c>
      <c r="C45" s="378"/>
      <c r="D45" s="4"/>
      <c r="E45" s="4"/>
      <c r="F45" s="4"/>
      <c r="G45" s="4"/>
      <c r="H45" s="4"/>
      <c r="I45" s="4"/>
      <c r="J45" s="4"/>
      <c r="K45" s="4"/>
      <c r="L45" s="4"/>
      <c r="M45" s="4"/>
      <c r="N45" s="4"/>
      <c r="O45" s="4"/>
      <c r="P45" s="4"/>
      <c r="Q45" s="4"/>
    </row>
    <row r="46" spans="1:17" ht="73.5" hidden="1" customHeight="1">
      <c r="A46" s="43" t="s">
        <v>3380</v>
      </c>
      <c r="B46" s="383" t="s">
        <v>3381</v>
      </c>
      <c r="C46" s="378"/>
      <c r="D46" s="41"/>
      <c r="E46" s="4"/>
      <c r="F46" s="4"/>
      <c r="G46" s="4"/>
      <c r="H46" s="4"/>
      <c r="I46" s="4"/>
      <c r="J46" s="4"/>
      <c r="K46" s="4"/>
      <c r="L46" s="4"/>
      <c r="M46" s="4"/>
      <c r="N46" s="4"/>
      <c r="O46" s="4"/>
      <c r="P46" s="4"/>
      <c r="Q46" s="4"/>
    </row>
    <row r="47" spans="1:17" ht="66" hidden="1" customHeight="1">
      <c r="A47" s="48" t="s">
        <v>3382</v>
      </c>
      <c r="B47" s="384" t="s">
        <v>3383</v>
      </c>
      <c r="C47" s="384"/>
      <c r="D47" s="4"/>
      <c r="E47" s="4"/>
      <c r="F47" s="4"/>
      <c r="G47" s="4"/>
      <c r="H47" s="4"/>
      <c r="I47" s="4"/>
      <c r="J47" s="4"/>
      <c r="K47" s="4"/>
      <c r="L47" s="4"/>
      <c r="M47" s="4"/>
      <c r="N47" s="4"/>
      <c r="O47" s="4"/>
      <c r="P47" s="4"/>
      <c r="Q47" s="4"/>
    </row>
    <row r="48" spans="1:17" ht="123.75" customHeight="1">
      <c r="A48" s="271" t="s">
        <v>3384</v>
      </c>
      <c r="B48" s="381" t="s">
        <v>3385</v>
      </c>
      <c r="C48" s="380"/>
      <c r="D48" s="4"/>
      <c r="E48" s="4"/>
      <c r="F48" s="4"/>
      <c r="G48" s="4"/>
      <c r="H48" s="4"/>
      <c r="I48" s="4"/>
      <c r="J48" s="4"/>
      <c r="K48" s="4"/>
      <c r="L48" s="4"/>
      <c r="M48" s="4"/>
      <c r="N48" s="4"/>
      <c r="O48" s="4"/>
      <c r="P48" s="4"/>
      <c r="Q48" s="4"/>
    </row>
    <row r="49" spans="1:17" ht="34.5" customHeight="1">
      <c r="A49" s="271" t="s">
        <v>3386</v>
      </c>
      <c r="B49" s="379" t="s">
        <v>3387</v>
      </c>
      <c r="C49" s="380"/>
      <c r="D49" s="4"/>
      <c r="E49" s="4"/>
      <c r="F49" s="4"/>
      <c r="G49" s="4"/>
      <c r="H49" s="4"/>
      <c r="I49" s="4"/>
      <c r="J49" s="4"/>
      <c r="K49" s="4"/>
      <c r="L49" s="4"/>
      <c r="M49" s="4"/>
      <c r="N49" s="4"/>
      <c r="O49" s="4"/>
      <c r="P49" s="4"/>
      <c r="Q49" s="4"/>
    </row>
    <row r="50" spans="1:17" ht="34.5" customHeight="1">
      <c r="A50" s="271" t="s">
        <v>3388</v>
      </c>
      <c r="B50" s="379" t="s">
        <v>3389</v>
      </c>
      <c r="C50" s="380"/>
      <c r="D50" s="4"/>
      <c r="E50" s="4"/>
      <c r="F50" s="4"/>
      <c r="G50" s="4"/>
      <c r="H50" s="4"/>
      <c r="I50" s="4"/>
      <c r="J50" s="4"/>
      <c r="K50" s="4"/>
      <c r="L50" s="4"/>
      <c r="M50" s="4"/>
      <c r="N50" s="4"/>
      <c r="O50" s="4"/>
      <c r="P50" s="4"/>
      <c r="Q50" s="4"/>
    </row>
    <row r="51" spans="1:17" ht="31.5" customHeight="1">
      <c r="A51" s="313" t="s">
        <v>3390</v>
      </c>
      <c r="B51" s="377" t="s">
        <v>3391</v>
      </c>
      <c r="C51" s="378"/>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IosCK</cp:lastModifiedBy>
  <cp:lastPrinted>2023-01-30T06:35:03Z</cp:lastPrinted>
  <dcterms:created xsi:type="dcterms:W3CDTF">2022-04-01T05:14:30Z</dcterms:created>
  <dcterms:modified xsi:type="dcterms:W3CDTF">2023-02-01T13:19:43Z</dcterms:modified>
</cp:coreProperties>
</file>